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3\POSTEPOWANIA Pow 50tyś\7_D_2023_MA\"/>
    </mc:Choice>
  </mc:AlternateContent>
  <xr:revisionPtr revIDLastSave="0" documentId="13_ncr:1_{CF457E87-C520-4154-8411-1FE9AF3D28CA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28920" yWindow="-120" windowWidth="29040" windowHeight="1572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91" i="1"/>
  <c r="E90" i="1"/>
  <c r="E89" i="1"/>
  <c r="E88" i="1"/>
  <c r="H88" i="1" s="1"/>
  <c r="E87" i="1"/>
  <c r="E82" i="1"/>
  <c r="E79" i="1"/>
  <c r="E78" i="1"/>
  <c r="E77" i="1"/>
  <c r="E76" i="1"/>
  <c r="H76" i="1" s="1"/>
  <c r="E75" i="1"/>
  <c r="H75" i="1" s="1"/>
  <c r="E74" i="1"/>
  <c r="E73" i="1"/>
  <c r="H73" i="1" s="1"/>
  <c r="E72" i="1"/>
  <c r="E71" i="1"/>
  <c r="E70" i="1"/>
  <c r="H70" i="1" s="1"/>
  <c r="E69" i="1"/>
  <c r="H69" i="1" s="1"/>
  <c r="E68" i="1"/>
  <c r="E67" i="1"/>
  <c r="E66" i="1"/>
  <c r="E65" i="1"/>
  <c r="E64" i="1"/>
  <c r="H64" i="1" s="1"/>
  <c r="E63" i="1"/>
  <c r="H63" i="1" s="1"/>
  <c r="E62" i="1"/>
  <c r="E61" i="1"/>
  <c r="H61" i="1" s="1"/>
  <c r="E60" i="1"/>
  <c r="E59" i="1"/>
  <c r="E58" i="1"/>
  <c r="H58" i="1" s="1"/>
  <c r="E57" i="1"/>
  <c r="E56" i="1"/>
  <c r="E55" i="1"/>
  <c r="H55" i="1" s="1"/>
  <c r="E54" i="1"/>
  <c r="E53" i="1"/>
  <c r="E52" i="1"/>
  <c r="H52" i="1" s="1"/>
  <c r="E51" i="1"/>
  <c r="H51" i="1" s="1"/>
  <c r="E50" i="1"/>
  <c r="E49" i="1"/>
  <c r="E48" i="1"/>
  <c r="E47" i="1"/>
  <c r="E46" i="1"/>
  <c r="H46" i="1" s="1"/>
  <c r="E45" i="1"/>
  <c r="H45" i="1" s="1"/>
  <c r="E44" i="1"/>
  <c r="E43" i="1"/>
  <c r="E42" i="1"/>
  <c r="E41" i="1"/>
  <c r="E40" i="1"/>
  <c r="H40" i="1" s="1"/>
  <c r="E39" i="1"/>
  <c r="H39" i="1" s="1"/>
  <c r="E38" i="1"/>
  <c r="E37" i="1"/>
  <c r="E33" i="1"/>
  <c r="E31" i="1"/>
  <c r="H31" i="1" s="1"/>
  <c r="E29" i="1"/>
  <c r="H29" i="1" s="1"/>
  <c r="E28" i="1"/>
  <c r="H28" i="1" s="1"/>
  <c r="E27" i="1"/>
  <c r="E26" i="1"/>
  <c r="H26" i="1" s="1"/>
  <c r="E25" i="1"/>
  <c r="E24" i="1"/>
  <c r="H24" i="1" s="1"/>
  <c r="E23" i="1"/>
  <c r="H23" i="1" s="1"/>
  <c r="E22" i="1"/>
  <c r="H22" i="1" s="1"/>
  <c r="E21" i="1"/>
  <c r="E5" i="1"/>
  <c r="H5" i="1" s="1"/>
  <c r="E113" i="1"/>
  <c r="E112" i="1"/>
  <c r="E111" i="1"/>
  <c r="H111" i="1" s="1"/>
  <c r="E110" i="1"/>
  <c r="H110" i="1" s="1"/>
  <c r="E109" i="1"/>
  <c r="H109" i="1" s="1"/>
  <c r="E108" i="1"/>
  <c r="E107" i="1"/>
  <c r="H107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5" i="1"/>
  <c r="H27" i="1"/>
  <c r="H30" i="1"/>
  <c r="H32" i="1"/>
  <c r="H33" i="1"/>
  <c r="H34" i="1"/>
  <c r="H35" i="1"/>
  <c r="H36" i="1"/>
  <c r="H37" i="1"/>
  <c r="H38" i="1"/>
  <c r="H41" i="1"/>
  <c r="H42" i="1"/>
  <c r="H43" i="1"/>
  <c r="H44" i="1"/>
  <c r="H47" i="1"/>
  <c r="H48" i="1"/>
  <c r="H49" i="1"/>
  <c r="H50" i="1"/>
  <c r="H53" i="1"/>
  <c r="H54" i="1"/>
  <c r="H56" i="1"/>
  <c r="H57" i="1"/>
  <c r="H59" i="1"/>
  <c r="H60" i="1"/>
  <c r="H62" i="1"/>
  <c r="H65" i="1"/>
  <c r="H66" i="1"/>
  <c r="H67" i="1"/>
  <c r="H68" i="1"/>
  <c r="H71" i="1"/>
  <c r="H72" i="1"/>
  <c r="H74" i="1"/>
  <c r="H77" i="1"/>
  <c r="H78" i="1"/>
  <c r="H79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6" i="1"/>
  <c r="H104" i="1"/>
  <c r="H105" i="1"/>
  <c r="H106" i="1"/>
  <c r="H108" i="1"/>
  <c r="H112" i="1"/>
  <c r="H113" i="1"/>
  <c r="H122" i="1"/>
  <c r="H121" i="1"/>
  <c r="H103" i="1"/>
  <c r="H123" i="1" l="1"/>
  <c r="H114" i="1"/>
  <c r="H4" i="1" l="1"/>
  <c r="H97" i="1" l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<sst xmlns="http://schemas.openxmlformats.org/spreadsheetml/2006/main" count="348" uniqueCount="162">
  <si>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</si>
  <si>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</si>
  <si>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</si>
  <si>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</si>
  <si>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</si>
  <si>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</si>
  <si>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</si>
  <si>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</si>
  <si>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</si>
  <si>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</si>
  <si>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</si>
  <si>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</si>
  <si>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</si>
  <si>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</si>
  <si>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</si>
  <si>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</si>
  <si>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</si>
  <si>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</si>
  <si>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</si>
  <si>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</si>
  <si>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</si>
  <si>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</si>
  <si>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</si>
  <si>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</si>
  <si>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</si>
  <si>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</si>
  <si>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</si>
  <si>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</si>
  <si>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</si>
  <si>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</si>
  <si>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</si>
  <si>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</si>
  <si>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</si>
  <si>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</si>
  <si>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</si>
  <si>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</si>
  <si>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</si>
  <si>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</si>
  <si>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</si>
  <si>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</si>
  <si>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</si>
  <si>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</si>
  <si>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</si>
  <si>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</si>
  <si>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</si>
  <si>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</si>
  <si>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</si>
  <si>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</si>
  <si>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Tabela nr 2</t>
  </si>
  <si>
    <t xml:space="preserve">Ilość </t>
  </si>
  <si>
    <t>Tabela nr 3</t>
  </si>
  <si>
    <t>m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</si>
  <si>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</si>
  <si>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t>szt.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</si>
  <si>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7/D/2023/MA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</si>
  <si>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>szt</t>
  </si>
  <si>
    <t>PRZEWÓD H07RN-F 3G1,5</t>
  </si>
  <si>
    <t>PRZEWÓD H07V-K/LGY 1X4MM ŻÓŁTO ZIELONY</t>
  </si>
  <si>
    <t>PRZEWÓD R(N)TSCGEWOEU 3X25+3X16/3 6/10KV</t>
  </si>
  <si>
    <t>PRZEWÓD (N)SHOEU-J 3X50+3X25/3  0,6/1KV</t>
  </si>
  <si>
    <t>PRZEWÓD ONGC-G 3X35+4X16/4+35MM2 0,6/1KV</t>
  </si>
  <si>
    <t>PRZEWÓD H07RN-F 18G1,5MM2</t>
  </si>
  <si>
    <t>KABEL ONGC-G 3X35+3X16/3 0,6/1kV</t>
  </si>
  <si>
    <t>PRZEWÓD H07RN-F 4G1,5</t>
  </si>
  <si>
    <t>UCHWYT DO MONITORA F150 NORTH BAYOU</t>
  </si>
  <si>
    <t>SZAFA ZPAS 19" 12U WZ-7240-20-A3 011-BNP</t>
  </si>
  <si>
    <t>LISTWA RACK 9 GN. 230V WZ-LZI30-09-00-00</t>
  </si>
  <si>
    <t>GNIAZDO D/CZUJEK G-40 POLON-ELFA</t>
  </si>
  <si>
    <t>PODSTAWA GNIAZDA PG-40 POLON-ALFA</t>
  </si>
  <si>
    <t>CZUJKA DOT-4046 2-SENSOROWA</t>
  </si>
  <si>
    <t>OSTRZEGACZ P/POŻ ROP-4001MH</t>
  </si>
  <si>
    <t>MOTOSYRENA SE3 AUER SIGNAL Z DASZKIEM</t>
  </si>
  <si>
    <t>kpl</t>
  </si>
  <si>
    <t>RAMKA MASKUJĄCA RM-60-R</t>
  </si>
  <si>
    <t>CENTRALA POŻAROWA CSP POLON 4200</t>
  </si>
  <si>
    <t>TELEFON BEZPRZ. DECT GIGASET COMFORT 550</t>
  </si>
  <si>
    <t>ŁĄCZNIK KRAŃCOWY WK10DM-D16</t>
  </si>
  <si>
    <t>OCHRONNIK PRZEPIĘCIOWY VAL-MS 230 ST 2798844</t>
  </si>
  <si>
    <t>WYŁĄCZNIK KRAŃCOWY WK-5P-3</t>
  </si>
  <si>
    <t>WYŁĄCZNIK KRAŃCOWY WK-5P-2</t>
  </si>
  <si>
    <t>WYŁĄCZNIK KRAŃCOWY DŹWIGNIOWY WK5DM-6</t>
  </si>
  <si>
    <t>PRZETWORNIK DZWIĘKU BPT380XAC24VDC BESTAR</t>
  </si>
  <si>
    <t>DZWONEK PRZEMYSŁOWY SD165R240A SIRENA NR KAT. 54206</t>
  </si>
  <si>
    <t>DZWONEK DM 330 230V NR.KAT. 004107</t>
  </si>
  <si>
    <t>ŁĄCZNIK KRZYWK.4G10-54-U-S10</t>
  </si>
  <si>
    <t>ŁĄCZNIK KRZYWKOWY 4G10-54-US9 R014</t>
  </si>
  <si>
    <t>WYŁĄCZNIK KRAŃCOWY WK-10ZM-D16</t>
  </si>
  <si>
    <t>ROZŁĄCZNIK BEZP.3NP1123-1CA20</t>
  </si>
  <si>
    <t>WYŁĄCZNIK KRAŃCOWY M3R-330-11Y-M-20</t>
  </si>
  <si>
    <t>ROZŁĄCZNIK NH1 XNH1-A250 3P 250A 183043</t>
  </si>
  <si>
    <t>WTYCZKA PALAZZOLI TYP 125A/500V 249550</t>
  </si>
  <si>
    <t>GNIAZDO 400V/63A/3P+N+PE IP67 PALAZZOLI</t>
  </si>
  <si>
    <t>WTYKA PALAZZOLI TYP 400V/63A 3P+N+PE</t>
  </si>
  <si>
    <t>WYŁĄCZNIK M250 6,3-10A</t>
  </si>
  <si>
    <t>WYŁĄCZNIK SIL.M-250 1-1,6A</t>
  </si>
  <si>
    <t>PRZYCISK NEF30-KZXY ZIELONY</t>
  </si>
  <si>
    <t>PRZYCISK NEF30-KCXY CZERWONY</t>
  </si>
  <si>
    <t>ŁĄCZNIK KRZYWKOWY 4G10-82-U-S9</t>
  </si>
  <si>
    <t>ŁĄCZNIK KRZYWKOWY 4G10-202-U-S9-R014</t>
  </si>
  <si>
    <t>ŁĄCZNIK KRZYWKOWY 4G10-141-U-S9-R014</t>
  </si>
  <si>
    <t>ŁĄCZNIK 4G10-55-U-S9</t>
  </si>
  <si>
    <t>WYŁĄCZNIK M250 0,63-1,0A</t>
  </si>
  <si>
    <t>ŁĄCZNIK KRZYWKOWY 4G10-69-U S10</t>
  </si>
  <si>
    <t>OSŁONY OCHRONNE NA/WTYKI PC5-SX04-K0352R</t>
  </si>
  <si>
    <t>WYŁĄCZNIK SIL.M-250 1,6-2,5A</t>
  </si>
  <si>
    <t>GRZAŁKA PGW-1,6KW 230V L=580MM</t>
  </si>
  <si>
    <t>GRZAŁKA PŁASZCZOWA PGW-500W L=490MM</t>
  </si>
  <si>
    <t>OGRZEWACZ PROMIENNIKOWY OPS 1000W 230V DŁUGOŚĆ: 1350MM</t>
  </si>
  <si>
    <t>GNIAZDO 2P+Z Z/KLAPKĄ LEGRAND 074116</t>
  </si>
  <si>
    <t>PRZYCISK EFM 1.1KZ-1 ZIELONY</t>
  </si>
  <si>
    <t>ŁĄCZNIK KRZYWKOWY 4G10-56-U S10</t>
  </si>
  <si>
    <t>ŁĄCZNIK 4G10-51-U</t>
  </si>
  <si>
    <t>LAMPA LED DLG 827502313 ŚWIATŁO CIĄGŁE</t>
  </si>
  <si>
    <t>DIODA PROSTOWNICZA 250UR160M 1600 250A SOLTRONIK</t>
  </si>
  <si>
    <t>STYK GŁÓWNY 3RT1956-6A SIEMENS 90KW</t>
  </si>
  <si>
    <t>STYK GŁÓWNY 3RT1954-6A SIEMENS 55KW/AC-3</t>
  </si>
  <si>
    <t>TAŚMA SCOTCH 13</t>
  </si>
  <si>
    <t>TAŚMA IZOLACYJNA SCOTCH NR 33</t>
  </si>
  <si>
    <t>TAŚMA IZOLACYJNA SCOTCH NR 23 19X9.15</t>
  </si>
  <si>
    <r>
      <t>RURA KARB. 750N FK15/16F DX15116 Z PIL</t>
    </r>
    <r>
      <rPr>
        <b/>
        <sz val="10"/>
        <rFont val="Calibri"/>
        <family val="2"/>
        <charset val="238"/>
        <scheme val="minor"/>
      </rPr>
      <t>OTEM KARBOWANA PESZEL Z PILOTEM 16MM CZARNA (KRĄŻEK 100M)</t>
    </r>
  </si>
  <si>
    <r>
      <t xml:space="preserve">PRZETWORNIK WAGOWY PW1-S-25 CZAH </t>
    </r>
    <r>
      <rPr>
        <b/>
        <sz val="10"/>
        <rFont val="Calibri"/>
        <family val="2"/>
        <charset val="238"/>
        <scheme val="minor"/>
      </rPr>
      <t>-POMIAR WYPOSAŻONY W PRZETWORNIK 4-20MA; WERSJA 4-PRZEWODOWA</t>
    </r>
  </si>
  <si>
    <r>
      <t>PRZETWORNIK WAGOWY PW1S-10-KW5S PROD</t>
    </r>
    <r>
      <rPr>
        <b/>
        <sz val="10"/>
        <rFont val="Calibri"/>
        <family val="2"/>
        <charset val="238"/>
        <scheme val="minor"/>
      </rPr>
      <t>. CZACH-POMIAR WYPOSAŻONY W PRZETWORNIK 4-20MA; WERSJA 4-PRZEWODOWA</t>
    </r>
  </si>
  <si>
    <r>
      <t xml:space="preserve">PRZETWORNIK WAGOWY PW1S-5-KW5S PROD. </t>
    </r>
    <r>
      <rPr>
        <b/>
        <sz val="10"/>
        <rFont val="Calibri"/>
        <family val="2"/>
        <charset val="238"/>
        <scheme val="minor"/>
      </rPr>
      <t>CZACH-POMIAR WYPOSAŻONY W PRZETWORNIK 4-20MA; WERSJA 4-PRZEWODOWA</t>
    </r>
  </si>
  <si>
    <r>
      <t xml:space="preserve">AKUMULATOR </t>
    </r>
    <r>
      <rPr>
        <b/>
        <sz val="10"/>
        <rFont val="Calibri"/>
        <family val="2"/>
        <charset val="238"/>
        <scheme val="minor"/>
      </rPr>
      <t>MXL 12V 28Ah</t>
    </r>
  </si>
  <si>
    <r>
      <t xml:space="preserve">NADAJNIK Z AKUMULATOREM 12V 7Ah UNK/4KX </t>
    </r>
    <r>
      <rPr>
        <b/>
        <sz val="10"/>
        <rFont val="Calibri"/>
        <family val="2"/>
        <charset val="238"/>
        <scheme val="minor"/>
      </rPr>
      <t>ARGOS MIKRON</t>
    </r>
  </si>
  <si>
    <r>
      <t>PRZYCISK STEROW. EFM1.1-UDRC-1 CZERW. (</t>
    </r>
    <r>
      <rPr>
        <b/>
        <sz val="10"/>
        <rFont val="Calibri"/>
        <family val="2"/>
        <charset val="238"/>
        <scheme val="minor"/>
      </rPr>
      <t>KASETA ŻÓŁTA, PRZYCISK CZERWONY)</t>
    </r>
  </si>
  <si>
    <r>
      <t xml:space="preserve">PRZYCISK NEF30-DRC XY DŁONIO.RYGL.CZER. </t>
    </r>
    <r>
      <rPr>
        <b/>
        <sz val="10"/>
        <rFont val="Calibri"/>
        <family val="2"/>
        <charset val="238"/>
        <scheme val="minor"/>
      </rPr>
      <t>DŁONIOWY RYGLOWANY , CZERWONY</t>
    </r>
  </si>
  <si>
    <r>
      <t xml:space="preserve">SYRENA PRZEMYSŁ. HTG 713100113 230V AC </t>
    </r>
    <r>
      <rPr>
        <b/>
        <sz val="10"/>
        <rFont val="Calibri"/>
        <family val="2"/>
        <charset val="238"/>
        <scheme val="minor"/>
      </rPr>
      <t>60HZ IP55 108DB</t>
    </r>
  </si>
  <si>
    <r>
      <t xml:space="preserve">ANEMOMETR A-2004S CZASZOWY Z/NADAJNIK. </t>
    </r>
    <r>
      <rPr>
        <b/>
        <sz val="10"/>
        <rFont val="Calibri"/>
        <family val="2"/>
        <charset val="238"/>
        <scheme val="minor"/>
      </rPr>
      <t>PRZEWÓD 90 MB + LEGALIZACJA</t>
    </r>
  </si>
  <si>
    <r>
      <t xml:space="preserve">MANIPUL. V8/B3/L EP/130-528 1501944/010 </t>
    </r>
    <r>
      <rPr>
        <b/>
        <sz val="10"/>
        <rFont val="Calibri"/>
        <family val="2"/>
        <charset val="238"/>
        <scheme val="minor"/>
      </rPr>
      <t>V8 L B3 (K+D1+D2)3Z+3Z-A050+3Z-A50-B GESSMANN; MANIPULATOR</t>
    </r>
  </si>
  <si>
    <r>
      <t xml:space="preserve">MANIPUL. V8/B3/L EP/130-528 1522001/010 </t>
    </r>
    <r>
      <rPr>
        <b/>
        <sz val="10"/>
        <rFont val="Calibri"/>
        <family val="2"/>
        <charset val="238"/>
        <scheme val="minor"/>
      </rPr>
      <t>V8 R B3 (K+D1+D2)3Z+3Z-A050+3Z-A50-B GESSMANN; MANIPULATOR</t>
    </r>
  </si>
  <si>
    <r>
      <t xml:space="preserve">MANIPUL. V8/B3/L EP/130-528 1504298/020 </t>
    </r>
    <r>
      <rPr>
        <b/>
        <sz val="10"/>
        <rFont val="Calibri"/>
        <family val="2"/>
        <charset val="238"/>
        <scheme val="minor"/>
      </rPr>
      <t>V8 L P B3 (K+D1+D2)3Z+3Z-A050+3Z-A50-B GESSMANN; MANIPULATOR</t>
    </r>
  </si>
  <si>
    <r>
      <t>ŁĄCZNIK OŚWIETL. PLEXO IP55 069720 10A,</t>
    </r>
    <r>
      <rPr>
        <b/>
        <sz val="10"/>
        <rFont val="Calibri"/>
        <family val="2"/>
        <charset val="238"/>
        <scheme val="minor"/>
      </rPr>
      <t xml:space="preserve"> 250V, LEGRAND JEDNOBIEGUNOWY</t>
    </r>
  </si>
  <si>
    <r>
      <t xml:space="preserve">ZASIL. UPS 230V PW5115 750I USB 750VA </t>
    </r>
    <r>
      <rPr>
        <b/>
        <sz val="10"/>
        <rFont val="Calibri"/>
        <family val="2"/>
        <charset val="238"/>
        <scheme val="minor"/>
      </rPr>
      <t>INPUT 220/230/240V; OUTPUT 220/230/240V; 500W EATON</t>
    </r>
  </si>
  <si>
    <r>
      <t>ROZŁĄCZNIK 63A 3-BIEGUN. 022316 CZERW.</t>
    </r>
    <r>
      <rPr>
        <b/>
        <sz val="10"/>
        <rFont val="Calibri"/>
        <family val="2"/>
        <charset val="238"/>
        <scheme val="minor"/>
      </rPr>
      <t xml:space="preserve"> IZOLACYJNY,NAPĘD BOCZNY CZERWONY , VISTOP</t>
    </r>
  </si>
  <si>
    <r>
      <t xml:space="preserve">GNIAZDO 125A/500V/3P+PE IP55 PALAZZOLI </t>
    </r>
    <r>
      <rPr>
        <b/>
        <sz val="10"/>
        <rFont val="Calibri"/>
        <family val="2"/>
        <charset val="238"/>
        <scheme val="minor"/>
      </rPr>
      <t>NAŚCIENNE W OBUDUDOWIE</t>
    </r>
  </si>
  <si>
    <r>
      <t xml:space="preserve">STYCZNIK CL01A310T6 230V/AC </t>
    </r>
    <r>
      <rPr>
        <b/>
        <sz val="10"/>
        <rFont val="Calibri"/>
        <family val="2"/>
        <charset val="238"/>
        <scheme val="minor"/>
      </rPr>
      <t xml:space="preserve">3BIEG. -3NO, 9A w AC3, 4KW, CEWKA 230V 50/60HZ + STYKI POMOCNICZE 2xNO i 2xNC </t>
    </r>
  </si>
  <si>
    <r>
      <t>STYCZNIK 3RT2036-1AP04 230V AC,</t>
    </r>
    <r>
      <rPr>
        <b/>
        <sz val="10"/>
        <rFont val="Calibri"/>
        <family val="2"/>
        <charset val="238"/>
        <scheme val="minor"/>
      </rPr>
      <t xml:space="preserve"> 50A 3P 230V AC 2Z 2R S2 </t>
    </r>
  </si>
  <si>
    <r>
      <t>STYCZNIK 3RT2037-1AP04 230V AC</t>
    </r>
    <r>
      <rPr>
        <b/>
        <sz val="10"/>
        <rFont val="Calibri"/>
        <family val="2"/>
        <charset val="238"/>
        <scheme val="minor"/>
      </rPr>
      <t>, AC-3, 65A, 30KW/400V, 230VAC, 50HZ, 2NO+2NC, 3-BIEGUNOWY, ROZMIAR S3, ZACISK ŚRUBOWY</t>
    </r>
  </si>
  <si>
    <r>
      <t xml:space="preserve">CZUJNIK ULTRADŹWIĘKOWY MIC+130/D/TC </t>
    </r>
    <r>
      <rPr>
        <b/>
        <sz val="10"/>
        <rFont val="Calibri"/>
        <family val="2"/>
        <charset val="238"/>
        <scheme val="minor"/>
      </rPr>
      <t>Sn=200-1300mm Ub=9-30VDC  Io&lt;80mA,Imax=200mA  MICROSONIC Z PRZEWODAMI O DŁUGOŚCI 3M</t>
    </r>
  </si>
  <si>
    <r>
      <t xml:space="preserve">CZUJNIK INDUKCYJNY PCID-8ZP </t>
    </r>
    <r>
      <rPr>
        <b/>
        <sz val="10"/>
        <rFont val="Calibri"/>
        <family val="2"/>
        <charset val="238"/>
        <scheme val="minor"/>
      </rPr>
      <t>SELS PNP / NO; 0÷8mm; 10÷30VDC; M18; PRZEWÓD 2MB</t>
    </r>
  </si>
  <si>
    <r>
      <t xml:space="preserve">PRZYCISK STEROW.EFM 1.1-UDRC-2D ŻÓŁT. </t>
    </r>
    <r>
      <rPr>
        <b/>
        <sz val="10"/>
        <rFont val="Calibri"/>
        <family val="2"/>
        <charset val="238"/>
        <scheme val="minor"/>
      </rPr>
      <t>OBUDOWA ŻÓŁTA</t>
    </r>
  </si>
  <si>
    <r>
      <t xml:space="preserve">WTYKA 350A 7,2KV PC5-SX04-K0352R </t>
    </r>
    <r>
      <rPr>
        <b/>
        <sz val="10"/>
        <rFont val="Calibri"/>
        <family val="2"/>
        <charset val="238"/>
        <scheme val="minor"/>
      </rPr>
      <t>ZŁĄCZE WTYKOWE CAVOTEC 6KV - KOMPLETNE 35MM2 + PE 16MM2</t>
    </r>
  </si>
  <si>
    <r>
      <t xml:space="preserve">WYŁĄCZNIK KRAŃCOWY M3R-330-11Y-M-20 </t>
    </r>
    <r>
      <rPr>
        <b/>
        <sz val="10"/>
        <rFont val="Calibri"/>
        <family val="2"/>
        <charset val="238"/>
        <scheme val="minor"/>
      </rPr>
      <t>SCHMERSAL</t>
    </r>
  </si>
  <si>
    <r>
      <t xml:space="preserve">CZUJNIK BOCIAN-2U/1 </t>
    </r>
    <r>
      <rPr>
        <b/>
        <sz val="10"/>
        <rFont val="Calibri"/>
        <family val="2"/>
        <charset val="238"/>
        <scheme val="minor"/>
      </rPr>
      <t>24VDC</t>
    </r>
  </si>
  <si>
    <r>
      <t xml:space="preserve">STYCZNIK GE CL04A310M6 230VAC </t>
    </r>
    <r>
      <rPr>
        <b/>
        <sz val="10"/>
        <rFont val="Calibri"/>
        <family val="2"/>
        <charset val="238"/>
        <scheme val="minor"/>
      </rPr>
      <t>3 BIEG.-3NO, 32A w AC3, 16kW, CEWKA 230V 50/60Hz + STYKI POMOCNICZE 2xNO i 2xNC</t>
    </r>
  </si>
  <si>
    <r>
      <t>STYCZNIK CL01A310T6 230V/AC</t>
    </r>
    <r>
      <rPr>
        <b/>
        <sz val="10"/>
        <rFont val="Calibri"/>
        <family val="2"/>
        <charset val="238"/>
        <scheme val="minor"/>
      </rPr>
      <t xml:space="preserve"> 50/60Hz 5,5kW 12A 3P+1NO + STYKI POMOCNICZE 2xNO i 2xNC</t>
    </r>
  </si>
  <si>
    <r>
      <t xml:space="preserve">ZŁĄCZE D SN 24C 5A 415V MARECHAL </t>
    </r>
    <r>
      <rPr>
        <b/>
        <sz val="10"/>
        <rFont val="Calibri"/>
        <family val="2"/>
        <charset val="238"/>
        <scheme val="minor"/>
      </rPr>
      <t>(WTYKA+GNIAZDO) 24-BIEGUNOWE</t>
    </r>
  </si>
  <si>
    <r>
      <t>STYKI ŚLIZGOWE MORGAN REKOFA,F-NO F3487</t>
    </r>
    <r>
      <rPr>
        <b/>
        <sz val="10"/>
        <rFont val="Calibri"/>
        <family val="2"/>
        <charset val="238"/>
        <scheme val="minor"/>
      </rPr>
      <t>-12A, W9BAMR, POSREBRZANE DO GŁOWICY PIERŚCIENIOWEJ</t>
    </r>
  </si>
  <si>
    <r>
      <t xml:space="preserve">PUSZKA HENSEL D-9025/DK0202GZ </t>
    </r>
    <r>
      <rPr>
        <b/>
        <sz val="10"/>
        <rFont val="Calibri"/>
        <family val="2"/>
        <charset val="238"/>
        <scheme val="minor"/>
      </rPr>
      <t>Z DŁAWIKAMI NA PRZEWÓD 3G1,5</t>
    </r>
  </si>
  <si>
    <r>
      <t xml:space="preserve">OPRAWA IND 6.0 MINI WW D1H1 OUT NS14W  </t>
    </r>
    <r>
      <rPr>
        <b/>
        <sz val="10"/>
        <rFont val="Calibri"/>
        <family val="2"/>
        <charset val="238"/>
        <scheme val="minor"/>
      </rPr>
      <t>14W, 2050LM, 3000K, IP66 Z UCHWYTAMI ANTYWIBRACYJNYMI (JEŚLI NIE JEST ODPORNA NA WSTRZĄSY I DRGANIA)</t>
    </r>
  </si>
  <si>
    <r>
      <t xml:space="preserve">OPRAWA SKYLIGHT LED 4.0 I 35X150 NS13W </t>
    </r>
    <r>
      <rPr>
        <b/>
        <sz val="10"/>
        <rFont val="Calibri"/>
        <family val="2"/>
        <charset val="238"/>
        <scheme val="minor"/>
      </rPr>
      <t>13W, 1700LM, 3000K, ROZSYŁ 35°X150° Z UCHWYTAMI ANTYWIBRACYJNYMI (JEŚLI NIE JEST ODPORNA NA WSTRZĄSY I DRGANIA)</t>
    </r>
  </si>
  <si>
    <r>
      <t xml:space="preserve">OPRAWA SKYLIGHT LED 4.0 I 70X120 22W </t>
    </r>
    <r>
      <rPr>
        <b/>
        <sz val="10"/>
        <rFont val="Calibri"/>
        <family val="2"/>
        <charset val="238"/>
        <scheme val="minor"/>
      </rPr>
      <t>3000K, 3150LM, ROZSYŁ 70°X120° Z UCHWYTAMI ANTYWIBRACYJNYMI (JEŚLI NIE JEST ODPORNA NA WSTRZĄSY I DRGANIA)</t>
    </r>
  </si>
  <si>
    <r>
      <t xml:space="preserve">OPRAWA SKYLIGHT LED 4.0 III 60 3000K </t>
    </r>
    <r>
      <rPr>
        <b/>
        <sz val="10"/>
        <rFont val="Calibri"/>
        <family val="2"/>
        <charset val="238"/>
        <scheme val="minor"/>
      </rPr>
      <t>71W, 10450LM, 3000K, ROZSYŁ 60° Z UCHWYTAMI ANTYWIBRACYJNYMI (JEŚLI NIE JEST ODPORNA NA WSTRZĄSY I DRGANIA)</t>
    </r>
  </si>
  <si>
    <r>
      <t xml:space="preserve">OPRAWA SKYLIGHT LED 4.0 III 90 3000K </t>
    </r>
    <r>
      <rPr>
        <b/>
        <sz val="10"/>
        <rFont val="Calibri"/>
        <family val="2"/>
        <charset val="238"/>
        <scheme val="minor"/>
      </rPr>
      <t>71W, 10450LM, 3000K, ROZSYŁ 90° Z UCHWYTAMI ANTYWIBRACYJNYMI (JEŚLI NIE JEST ODPORNA NA WSTRZĄSY I DRGANIA)</t>
    </r>
  </si>
  <si>
    <r>
      <t>OPRAWA SKYLIGHT LED 4.0 I 70X120 NS13W</t>
    </r>
    <r>
      <rPr>
        <b/>
        <sz val="10"/>
        <rFont val="Calibri"/>
        <family val="2"/>
        <charset val="238"/>
        <scheme val="minor"/>
      </rPr>
      <t xml:space="preserve"> 13W, 3000K, 1600LM, ROZSYŁ 70°X120° Z UCHWYTAMI ANTYWIBRACYJNYMI (JEŚLI NIE JEST ODPORNA NA WSTRZĄSY I DRGANIA)</t>
    </r>
  </si>
  <si>
    <r>
      <t>ZAWIESIE D/KABLI TE 301/75 0,7M PASAMON</t>
    </r>
    <r>
      <rPr>
        <b/>
        <sz val="10"/>
        <rFont val="Calibri"/>
        <family val="2"/>
        <charset val="238"/>
        <scheme val="minor"/>
      </rPr>
      <t xml:space="preserve"> Z ZAKUTYMI NA KOŃCACH OCZKAMI</t>
    </r>
  </si>
  <si>
    <r>
      <t>KABEL SF/UTP 4X2X24AWG KAT.5E BL-74002E.</t>
    </r>
    <r>
      <rPr>
        <b/>
        <sz val="10"/>
        <rFont val="Calibri"/>
        <family val="2"/>
        <charset val="238"/>
        <scheme val="minor"/>
      </rPr>
      <t>01500 PVC LINKA</t>
    </r>
  </si>
  <si>
    <r>
      <t>ZWALNIAK EB 50/50 500V 50MM</t>
    </r>
    <r>
      <rPr>
        <b/>
        <sz val="10"/>
        <rFont val="Calibri"/>
        <family val="2"/>
        <charset val="238"/>
        <scheme val="minor"/>
      </rPr>
      <t xml:space="preserve"> Z WYŁĄCZNIKIEM KRAŃCOWYM SCHMERSAL M3R 330-11Y-M20 I ZBIJAKIEM (KOMPLETNY)</t>
    </r>
  </si>
  <si>
    <r>
      <t>ZWALNIAK ZEW 1250/60 500V</t>
    </r>
    <r>
      <rPr>
        <b/>
        <sz val="10"/>
        <rFont val="Calibri"/>
        <family val="2"/>
        <charset val="238"/>
        <scheme val="minor"/>
      </rPr>
      <t xml:space="preserve"> Z WYŁĄCZNIKIEM KRAŃCOWYM SCHMERSAL M3R 330-11Y-M20 I ZBIJAKIEM (KOMPLETNY)</t>
    </r>
  </si>
  <si>
    <t xml:space="preserve"> Termin realizacji: do 31.03.2023 r. od dnia przesłania zamówienia 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</si>
  <si>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                                                                1.2 Zapoznaliśmy się z warunkami niniejszego postępowania i przyjmujemy je bez zastrzeżeń.                                
1.3 Niniejszą ofertą jesteśmy związani przez 45 dni od dnia składania ofert.                             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</si>
</sst>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105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165" fontId="1" fillId="43" borderId="0" xfId="0" applyNumberFormat="1" applyFont="1" applyFill="1"/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21" fillId="43" borderId="13" xfId="0" applyFont="1" applyFill="1" applyBorder="1" applyAlignment="1">
      <alignment horizontal="center" vertical="center" wrapText="1"/>
    </xf>
    <xf numFmtId="0" fontId="21" fillId="4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1" fillId="0" borderId="0" xfId="72" applyFont="1" applyFill="1" applyBorder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37" fillId="0" borderId="0" xfId="0" applyFont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35" fillId="0" borderId="0" xfId="0" applyNumberFormat="1" applyFont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2" fillId="0" borderId="1" xfId="74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8" fillId="0" borderId="1" xfId="0" quotePrefix="1" applyFont="1" applyBorder="1" applyAlignment="1">
      <alignment horizontal="center" vertical="center"/>
    </xf>
    <xf numFmtId="14" fontId="38" fillId="0" borderId="1" xfId="0" quotePrefix="1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74" applyFont="1" applyBorder="1" applyAlignment="1">
      <alignment horizontal="center" vertical="center"/>
    </xf>
    <xf numFmtId="0" fontId="42" fillId="0" borderId="1" xfId="74" applyFont="1" applyBorder="1" applyAlignment="1">
      <alignment vertical="center"/>
    </xf>
    <xf numFmtId="0" fontId="42" fillId="0" borderId="1" xfId="74" applyFont="1" applyBorder="1" applyAlignment="1">
      <alignment vertical="center" wrapText="1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3"/>
  <sheetViews>
    <sheetView tabSelected="1" topLeftCell="A106" zoomScaleNormal="100" zoomScalePageLayoutView="40" workbookViewId="0">
      <selection activeCell="R130" sqref="R130"/>
    </sheetView>
  </sheetViews>
  <sheetFormatPr defaultRowHeight="29.1" customHeight="1"/>
  <cols>
    <col min="1" max="1" width="3.140625" style="1" customWidth="1"/>
    <col min="2" max="2" width="14" style="1" hidden="1" customWidth="1"/>
    <col min="3" max="3" width="12.4257812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4.710937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63" t="s">
        <v>54</v>
      </c>
      <c r="B1" s="63"/>
      <c r="C1" s="63"/>
      <c r="D1" s="63"/>
      <c r="E1" s="63"/>
      <c r="F1" s="63"/>
      <c r="G1" s="63"/>
      <c r="H1" s="63"/>
      <c r="I1" s="63"/>
      <c r="N1" s="33"/>
    </row>
    <row r="2" spans="1:14" ht="14.25" customHeight="1">
      <c r="A2" s="69" t="s">
        <v>47</v>
      </c>
      <c r="B2" s="70"/>
      <c r="C2" s="70"/>
      <c r="D2" s="70"/>
      <c r="E2" s="70"/>
      <c r="F2" s="70"/>
      <c r="G2" s="70"/>
      <c r="H2" s="70"/>
      <c r="I2" s="71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25.5">
      <c r="A4" s="41">
        <v>1</v>
      </c>
      <c r="B4" s="59"/>
      <c r="C4" s="93">
        <v>10508947</v>
      </c>
      <c r="D4" s="94" t="s">
        <v>119</v>
      </c>
      <c r="E4" s="95">
        <v>1</v>
      </c>
      <c r="F4" s="95" t="s">
        <v>55</v>
      </c>
      <c r="G4" s="48"/>
      <c r="H4" s="49">
        <f>E4*G4</f>
        <v>0</v>
      </c>
      <c r="I4" s="50"/>
      <c r="J4" s="61"/>
    </row>
    <row r="5" spans="1:14" ht="38.25">
      <c r="A5" s="41">
        <v>2</v>
      </c>
      <c r="B5" s="59"/>
      <c r="C5" s="93">
        <v>10418103</v>
      </c>
      <c r="D5" s="94" t="s">
        <v>120</v>
      </c>
      <c r="E5" s="95">
        <f>2+2</f>
        <v>4</v>
      </c>
      <c r="F5" s="95" t="s">
        <v>55</v>
      </c>
      <c r="G5" s="48"/>
      <c r="H5" s="49">
        <f t="shared" ref="H5:H68" si="0">E5*G5</f>
        <v>0</v>
      </c>
      <c r="I5" s="50"/>
      <c r="J5" s="61"/>
    </row>
    <row r="6" spans="1:14" ht="38.25">
      <c r="A6" s="41">
        <v>3</v>
      </c>
      <c r="B6" s="59"/>
      <c r="C6" s="93">
        <v>10561923</v>
      </c>
      <c r="D6" s="94" t="s">
        <v>121</v>
      </c>
      <c r="E6" s="95">
        <v>2</v>
      </c>
      <c r="F6" s="95" t="s">
        <v>55</v>
      </c>
      <c r="G6" s="48"/>
      <c r="H6" s="49">
        <f t="shared" si="0"/>
        <v>0</v>
      </c>
      <c r="I6" s="50"/>
      <c r="J6" s="61"/>
    </row>
    <row r="7" spans="1:14" ht="38.25">
      <c r="A7" s="41">
        <v>4</v>
      </c>
      <c r="B7" s="59"/>
      <c r="C7" s="93">
        <v>10561925</v>
      </c>
      <c r="D7" s="94" t="s">
        <v>122</v>
      </c>
      <c r="E7" s="95">
        <v>2</v>
      </c>
      <c r="F7" s="95" t="s">
        <v>55</v>
      </c>
      <c r="G7" s="48"/>
      <c r="H7" s="49">
        <f t="shared" si="0"/>
        <v>0</v>
      </c>
      <c r="I7" s="50"/>
      <c r="J7" s="61"/>
    </row>
    <row r="8" spans="1:14" ht="15">
      <c r="A8" s="41">
        <v>5</v>
      </c>
      <c r="B8" s="59"/>
      <c r="C8" s="93">
        <v>10571833</v>
      </c>
      <c r="D8" s="94" t="s">
        <v>64</v>
      </c>
      <c r="E8" s="95">
        <v>2</v>
      </c>
      <c r="F8" s="95" t="s">
        <v>55</v>
      </c>
      <c r="G8" s="48"/>
      <c r="H8" s="49">
        <f t="shared" si="0"/>
        <v>0</v>
      </c>
      <c r="I8" s="50"/>
      <c r="J8" s="61"/>
    </row>
    <row r="9" spans="1:14" ht="15">
      <c r="A9" s="41">
        <v>6</v>
      </c>
      <c r="B9" s="59"/>
      <c r="C9" s="93">
        <v>10572050</v>
      </c>
      <c r="D9" s="94" t="s">
        <v>65</v>
      </c>
      <c r="E9" s="95">
        <v>2</v>
      </c>
      <c r="F9" s="95" t="s">
        <v>55</v>
      </c>
      <c r="G9" s="48"/>
      <c r="H9" s="49">
        <f t="shared" si="0"/>
        <v>0</v>
      </c>
      <c r="I9" s="50"/>
      <c r="J9" s="61"/>
    </row>
    <row r="10" spans="1:14" ht="15">
      <c r="A10" s="41">
        <v>7</v>
      </c>
      <c r="B10" s="59"/>
      <c r="C10" s="93">
        <v>10572051</v>
      </c>
      <c r="D10" s="94" t="s">
        <v>66</v>
      </c>
      <c r="E10" s="95">
        <v>2</v>
      </c>
      <c r="F10" s="95" t="s">
        <v>55</v>
      </c>
      <c r="G10" s="48"/>
      <c r="H10" s="49">
        <f t="shared" si="0"/>
        <v>0</v>
      </c>
      <c r="I10" s="50"/>
      <c r="J10" s="61"/>
    </row>
    <row r="11" spans="1:14" ht="15">
      <c r="A11" s="41">
        <v>8</v>
      </c>
      <c r="B11" s="59"/>
      <c r="C11" s="93">
        <v>10090467</v>
      </c>
      <c r="D11" s="94" t="s">
        <v>67</v>
      </c>
      <c r="E11" s="95">
        <v>14</v>
      </c>
      <c r="F11" s="95" t="s">
        <v>53</v>
      </c>
      <c r="G11" s="48"/>
      <c r="H11" s="49">
        <f t="shared" si="0"/>
        <v>0</v>
      </c>
      <c r="I11" s="50"/>
      <c r="J11" s="61"/>
    </row>
    <row r="12" spans="1:14" ht="15">
      <c r="A12" s="41">
        <v>9</v>
      </c>
      <c r="B12" s="59"/>
      <c r="C12" s="93">
        <v>10111006</v>
      </c>
      <c r="D12" s="94" t="s">
        <v>68</v>
      </c>
      <c r="E12" s="95">
        <v>14</v>
      </c>
      <c r="F12" s="95" t="s">
        <v>53</v>
      </c>
      <c r="G12" s="48"/>
      <c r="H12" s="49">
        <f t="shared" si="0"/>
        <v>0</v>
      </c>
      <c r="I12" s="50"/>
      <c r="J12" s="61"/>
    </row>
    <row r="13" spans="1:14" ht="15">
      <c r="A13" s="41">
        <v>10</v>
      </c>
      <c r="B13" s="59"/>
      <c r="C13" s="93">
        <v>10095631</v>
      </c>
      <c r="D13" s="94" t="s">
        <v>69</v>
      </c>
      <c r="E13" s="95">
        <v>14</v>
      </c>
      <c r="F13" s="95" t="s">
        <v>55</v>
      </c>
      <c r="G13" s="48"/>
      <c r="H13" s="49">
        <f t="shared" si="0"/>
        <v>0</v>
      </c>
      <c r="I13" s="50"/>
      <c r="J13" s="61"/>
    </row>
    <row r="14" spans="1:14" ht="15">
      <c r="A14" s="41">
        <v>11</v>
      </c>
      <c r="B14" s="59"/>
      <c r="C14" s="93">
        <v>10323695</v>
      </c>
      <c r="D14" s="94" t="s">
        <v>70</v>
      </c>
      <c r="E14" s="95">
        <v>14</v>
      </c>
      <c r="F14" s="95" t="s">
        <v>55</v>
      </c>
      <c r="G14" s="48"/>
      <c r="H14" s="49">
        <f t="shared" si="0"/>
        <v>0</v>
      </c>
      <c r="I14" s="50"/>
      <c r="J14" s="61"/>
    </row>
    <row r="15" spans="1:14" ht="15">
      <c r="A15" s="41">
        <v>12</v>
      </c>
      <c r="B15" s="59"/>
      <c r="C15" s="93">
        <v>10096846</v>
      </c>
      <c r="D15" s="94" t="s">
        <v>71</v>
      </c>
      <c r="E15" s="95">
        <v>1</v>
      </c>
      <c r="F15" s="95" t="s">
        <v>72</v>
      </c>
      <c r="G15" s="48"/>
      <c r="H15" s="49">
        <f t="shared" si="0"/>
        <v>0</v>
      </c>
      <c r="I15" s="50"/>
      <c r="J15" s="61"/>
    </row>
    <row r="16" spans="1:14" ht="15">
      <c r="A16" s="41">
        <v>13</v>
      </c>
      <c r="B16" s="59"/>
      <c r="C16" s="93">
        <v>10111832</v>
      </c>
      <c r="D16" s="94" t="s">
        <v>73</v>
      </c>
      <c r="E16" s="95">
        <v>14</v>
      </c>
      <c r="F16" s="95" t="s">
        <v>55</v>
      </c>
      <c r="G16" s="48"/>
      <c r="H16" s="49">
        <f t="shared" si="0"/>
        <v>0</v>
      </c>
      <c r="I16" s="50"/>
      <c r="J16" s="61"/>
    </row>
    <row r="17" spans="1:10" ht="15">
      <c r="A17" s="41">
        <v>14</v>
      </c>
      <c r="B17" s="59"/>
      <c r="C17" s="93">
        <v>10473431</v>
      </c>
      <c r="D17" s="94" t="s">
        <v>74</v>
      </c>
      <c r="E17" s="95">
        <v>1</v>
      </c>
      <c r="F17" s="95" t="s">
        <v>55</v>
      </c>
      <c r="G17" s="48"/>
      <c r="H17" s="49">
        <f t="shared" si="0"/>
        <v>0</v>
      </c>
      <c r="I17" s="50"/>
      <c r="J17" s="61"/>
    </row>
    <row r="18" spans="1:10" ht="15">
      <c r="A18" s="41">
        <v>15</v>
      </c>
      <c r="B18" s="59"/>
      <c r="C18" s="93">
        <v>10077065</v>
      </c>
      <c r="D18" s="94" t="s">
        <v>123</v>
      </c>
      <c r="E18" s="95">
        <v>2</v>
      </c>
      <c r="F18" s="95" t="s">
        <v>55</v>
      </c>
      <c r="G18" s="48"/>
      <c r="H18" s="49">
        <f t="shared" si="0"/>
        <v>0</v>
      </c>
      <c r="I18" s="50"/>
      <c r="J18" s="61"/>
    </row>
    <row r="19" spans="1:10" ht="25.5">
      <c r="A19" s="41">
        <v>16</v>
      </c>
      <c r="B19" s="59"/>
      <c r="C19" s="93">
        <v>10495245</v>
      </c>
      <c r="D19" s="94" t="s">
        <v>124</v>
      </c>
      <c r="E19" s="95">
        <v>1</v>
      </c>
      <c r="F19" s="95" t="s">
        <v>55</v>
      </c>
      <c r="G19" s="48"/>
      <c r="H19" s="49">
        <f t="shared" si="0"/>
        <v>0</v>
      </c>
      <c r="I19" s="50"/>
      <c r="J19" s="61"/>
    </row>
    <row r="20" spans="1:10" ht="15">
      <c r="A20" s="41">
        <v>17</v>
      </c>
      <c r="B20" s="59"/>
      <c r="C20" s="93">
        <v>10596471</v>
      </c>
      <c r="D20" s="94" t="s">
        <v>75</v>
      </c>
      <c r="E20" s="95">
        <v>2</v>
      </c>
      <c r="F20" s="95" t="s">
        <v>55</v>
      </c>
      <c r="G20" s="48"/>
      <c r="H20" s="49">
        <f t="shared" si="0"/>
        <v>0</v>
      </c>
      <c r="I20" s="50"/>
      <c r="J20" s="61"/>
    </row>
    <row r="21" spans="1:10" ht="12.75">
      <c r="A21" s="41">
        <v>18</v>
      </c>
      <c r="B21" s="59"/>
      <c r="C21" s="93">
        <v>10091181</v>
      </c>
      <c r="D21" s="96" t="s">
        <v>76</v>
      </c>
      <c r="E21" s="93">
        <f>1+2+2+1+1+1</f>
        <v>8</v>
      </c>
      <c r="F21" s="93" t="s">
        <v>55</v>
      </c>
      <c r="G21" s="48"/>
      <c r="H21" s="49">
        <f t="shared" si="0"/>
        <v>0</v>
      </c>
      <c r="I21" s="50"/>
      <c r="J21" s="61"/>
    </row>
    <row r="22" spans="1:10" ht="25.5">
      <c r="A22" s="41">
        <v>19</v>
      </c>
      <c r="B22" s="59"/>
      <c r="C22" s="93">
        <v>10111746</v>
      </c>
      <c r="D22" s="96" t="s">
        <v>125</v>
      </c>
      <c r="E22" s="93">
        <f>1+3+1+3+1+3+1+1+1+2+4+2+4+2+2+3+2+2+2+1+1+2+4+1+2+2+2+1+1+1+1+1+1+2+2+2+2+6+2+8</f>
        <v>85</v>
      </c>
      <c r="F22" s="93" t="s">
        <v>55</v>
      </c>
      <c r="G22" s="48"/>
      <c r="H22" s="49">
        <f t="shared" si="0"/>
        <v>0</v>
      </c>
      <c r="I22" s="50"/>
      <c r="J22" s="61"/>
    </row>
    <row r="23" spans="1:10" ht="25.5">
      <c r="A23" s="41">
        <v>20</v>
      </c>
      <c r="B23" s="59"/>
      <c r="C23" s="93">
        <v>10111614</v>
      </c>
      <c r="D23" s="96" t="s">
        <v>126</v>
      </c>
      <c r="E23" s="93">
        <f>1+1</f>
        <v>2</v>
      </c>
      <c r="F23" s="93" t="s">
        <v>55</v>
      </c>
      <c r="G23" s="48"/>
      <c r="H23" s="49">
        <f t="shared" si="0"/>
        <v>0</v>
      </c>
      <c r="I23" s="50"/>
      <c r="J23" s="61"/>
    </row>
    <row r="24" spans="1:10" ht="12.75">
      <c r="A24" s="41">
        <v>21</v>
      </c>
      <c r="B24" s="59"/>
      <c r="C24" s="93">
        <v>10089905</v>
      </c>
      <c r="D24" s="96" t="s">
        <v>77</v>
      </c>
      <c r="E24" s="93">
        <f>1</f>
        <v>1</v>
      </c>
      <c r="F24" s="93" t="s">
        <v>55</v>
      </c>
      <c r="G24" s="48"/>
      <c r="H24" s="49">
        <f t="shared" si="0"/>
        <v>0</v>
      </c>
      <c r="I24" s="50"/>
      <c r="J24" s="61"/>
    </row>
    <row r="25" spans="1:10" ht="12.75">
      <c r="A25" s="41">
        <v>22</v>
      </c>
      <c r="B25" s="59"/>
      <c r="C25" s="93">
        <v>10092274</v>
      </c>
      <c r="D25" s="96" t="s">
        <v>78</v>
      </c>
      <c r="E25" s="93">
        <f>4+6</f>
        <v>10</v>
      </c>
      <c r="F25" s="93" t="s">
        <v>55</v>
      </c>
      <c r="G25" s="48"/>
      <c r="H25" s="49">
        <f t="shared" si="0"/>
        <v>0</v>
      </c>
      <c r="I25" s="50"/>
      <c r="J25" s="61"/>
    </row>
    <row r="26" spans="1:10" ht="12.75">
      <c r="A26" s="41">
        <v>23</v>
      </c>
      <c r="B26" s="59"/>
      <c r="C26" s="93">
        <v>10092288</v>
      </c>
      <c r="D26" s="96" t="s">
        <v>79</v>
      </c>
      <c r="E26" s="93">
        <f>2+2+2+2+2+1+1+2+2+2</f>
        <v>18</v>
      </c>
      <c r="F26" s="93" t="s">
        <v>55</v>
      </c>
      <c r="G26" s="48"/>
      <c r="H26" s="49">
        <f t="shared" si="0"/>
        <v>0</v>
      </c>
      <c r="I26" s="50"/>
      <c r="J26" s="61"/>
    </row>
    <row r="27" spans="1:10" ht="12.75">
      <c r="A27" s="41">
        <v>24</v>
      </c>
      <c r="B27" s="59"/>
      <c r="C27" s="93">
        <v>10568132</v>
      </c>
      <c r="D27" s="96" t="s">
        <v>80</v>
      </c>
      <c r="E27" s="93">
        <f>2+2+1</f>
        <v>5</v>
      </c>
      <c r="F27" s="93" t="s">
        <v>55</v>
      </c>
      <c r="G27" s="48"/>
      <c r="H27" s="49">
        <f t="shared" si="0"/>
        <v>0</v>
      </c>
      <c r="I27" s="50"/>
      <c r="J27" s="61"/>
    </row>
    <row r="28" spans="1:10" ht="12.75">
      <c r="A28" s="41">
        <v>25</v>
      </c>
      <c r="B28" s="59"/>
      <c r="C28" s="93">
        <v>10612782</v>
      </c>
      <c r="D28" s="96" t="s">
        <v>81</v>
      </c>
      <c r="E28" s="93">
        <f>1+1</f>
        <v>2</v>
      </c>
      <c r="F28" s="93" t="s">
        <v>55</v>
      </c>
      <c r="G28" s="48"/>
      <c r="H28" s="49">
        <f t="shared" si="0"/>
        <v>0</v>
      </c>
      <c r="I28" s="50"/>
      <c r="J28" s="61"/>
    </row>
    <row r="29" spans="1:10" ht="12.75">
      <c r="A29" s="41">
        <v>26</v>
      </c>
      <c r="B29" s="59"/>
      <c r="C29" s="93">
        <v>10577545</v>
      </c>
      <c r="D29" s="96" t="s">
        <v>127</v>
      </c>
      <c r="E29" s="93">
        <f>1+2+1+1+2+2</f>
        <v>9</v>
      </c>
      <c r="F29" s="93" t="s">
        <v>55</v>
      </c>
      <c r="G29" s="48"/>
      <c r="H29" s="49">
        <f t="shared" si="0"/>
        <v>0</v>
      </c>
      <c r="I29" s="50"/>
      <c r="J29" s="61"/>
    </row>
    <row r="30" spans="1:10" ht="12.75">
      <c r="A30" s="41">
        <v>27</v>
      </c>
      <c r="B30" s="59"/>
      <c r="C30" s="93">
        <v>10611488</v>
      </c>
      <c r="D30" s="96" t="s">
        <v>82</v>
      </c>
      <c r="E30" s="93">
        <v>9</v>
      </c>
      <c r="F30" s="93" t="s">
        <v>55</v>
      </c>
      <c r="G30" s="48"/>
      <c r="H30" s="49">
        <f t="shared" si="0"/>
        <v>0</v>
      </c>
      <c r="I30" s="50"/>
      <c r="J30" s="61"/>
    </row>
    <row r="31" spans="1:10" ht="12.75">
      <c r="A31" s="41">
        <v>28</v>
      </c>
      <c r="B31" s="59"/>
      <c r="C31" s="93">
        <v>10482990</v>
      </c>
      <c r="D31" s="96" t="s">
        <v>83</v>
      </c>
      <c r="E31" s="93">
        <f>1+1</f>
        <v>2</v>
      </c>
      <c r="F31" s="93" t="s">
        <v>55</v>
      </c>
      <c r="G31" s="48"/>
      <c r="H31" s="49">
        <f t="shared" si="0"/>
        <v>0</v>
      </c>
      <c r="I31" s="50"/>
      <c r="J31" s="61"/>
    </row>
    <row r="32" spans="1:10" ht="25.5">
      <c r="A32" s="41">
        <v>29</v>
      </c>
      <c r="B32" s="59"/>
      <c r="C32" s="93">
        <v>10211077</v>
      </c>
      <c r="D32" s="96" t="s">
        <v>128</v>
      </c>
      <c r="E32" s="93">
        <v>1</v>
      </c>
      <c r="F32" s="93" t="s">
        <v>55</v>
      </c>
      <c r="G32" s="48"/>
      <c r="H32" s="49">
        <f t="shared" si="0"/>
        <v>0</v>
      </c>
      <c r="I32" s="50"/>
      <c r="J32" s="61"/>
    </row>
    <row r="33" spans="1:10" ht="12.75">
      <c r="A33" s="41">
        <v>30</v>
      </c>
      <c r="B33" s="59"/>
      <c r="C33" s="93">
        <v>10323729</v>
      </c>
      <c r="D33" s="96" t="s">
        <v>84</v>
      </c>
      <c r="E33" s="93">
        <f>1+1+1+1+1+1+1+1+1+1+1</f>
        <v>11</v>
      </c>
      <c r="F33" s="93" t="s">
        <v>55</v>
      </c>
      <c r="G33" s="48"/>
      <c r="H33" s="49">
        <f t="shared" si="0"/>
        <v>0</v>
      </c>
      <c r="I33" s="50"/>
      <c r="J33" s="61"/>
    </row>
    <row r="34" spans="1:10" ht="25.5">
      <c r="A34" s="41">
        <v>31</v>
      </c>
      <c r="B34" s="59"/>
      <c r="C34" s="93">
        <v>10596901</v>
      </c>
      <c r="D34" s="96" t="s">
        <v>129</v>
      </c>
      <c r="E34" s="93">
        <v>4</v>
      </c>
      <c r="F34" s="93" t="s">
        <v>55</v>
      </c>
      <c r="G34" s="48"/>
      <c r="H34" s="49">
        <f t="shared" si="0"/>
        <v>0</v>
      </c>
      <c r="I34" s="50"/>
      <c r="J34" s="61"/>
    </row>
    <row r="35" spans="1:10" ht="25.5">
      <c r="A35" s="41">
        <v>32</v>
      </c>
      <c r="B35" s="59"/>
      <c r="C35" s="93">
        <v>10596902</v>
      </c>
      <c r="D35" s="96" t="s">
        <v>130</v>
      </c>
      <c r="E35" s="93">
        <v>2</v>
      </c>
      <c r="F35" s="93" t="s">
        <v>55</v>
      </c>
      <c r="G35" s="48"/>
      <c r="H35" s="49">
        <f t="shared" si="0"/>
        <v>0</v>
      </c>
      <c r="I35" s="50"/>
      <c r="J35" s="61"/>
    </row>
    <row r="36" spans="1:10" ht="25.5">
      <c r="A36" s="41">
        <v>33</v>
      </c>
      <c r="B36" s="59"/>
      <c r="C36" s="93">
        <v>10596903</v>
      </c>
      <c r="D36" s="96" t="s">
        <v>131</v>
      </c>
      <c r="E36" s="93">
        <v>2</v>
      </c>
      <c r="F36" s="93" t="s">
        <v>55</v>
      </c>
      <c r="G36" s="48"/>
      <c r="H36" s="49">
        <f t="shared" si="0"/>
        <v>0</v>
      </c>
      <c r="I36" s="50"/>
      <c r="J36" s="61"/>
    </row>
    <row r="37" spans="1:10" ht="25.5">
      <c r="A37" s="41">
        <v>34</v>
      </c>
      <c r="B37" s="59"/>
      <c r="C37" s="93">
        <v>10606339</v>
      </c>
      <c r="D37" s="96" t="s">
        <v>132</v>
      </c>
      <c r="E37" s="93">
        <f>1+1+1+1</f>
        <v>4</v>
      </c>
      <c r="F37" s="93" t="s">
        <v>55</v>
      </c>
      <c r="G37" s="48"/>
      <c r="H37" s="49">
        <f t="shared" si="0"/>
        <v>0</v>
      </c>
      <c r="I37" s="50"/>
      <c r="J37" s="61"/>
    </row>
    <row r="38" spans="1:10" ht="12.75">
      <c r="A38" s="41">
        <v>35</v>
      </c>
      <c r="B38" s="59"/>
      <c r="C38" s="93">
        <v>10091199</v>
      </c>
      <c r="D38" s="96" t="s">
        <v>85</v>
      </c>
      <c r="E38" s="93">
        <f>1+2+1+1+1+1+1+1+1+1+1+1+1+1+1</f>
        <v>16</v>
      </c>
      <c r="F38" s="93" t="s">
        <v>55</v>
      </c>
      <c r="G38" s="48"/>
      <c r="H38" s="49">
        <f t="shared" si="0"/>
        <v>0</v>
      </c>
      <c r="I38" s="50"/>
      <c r="J38" s="61"/>
    </row>
    <row r="39" spans="1:10" ht="12.75">
      <c r="A39" s="41">
        <v>36</v>
      </c>
      <c r="B39" s="59"/>
      <c r="C39" s="93">
        <v>10594885</v>
      </c>
      <c r="D39" s="96" t="s">
        <v>86</v>
      </c>
      <c r="E39" s="93">
        <f>1</f>
        <v>1</v>
      </c>
      <c r="F39" s="93" t="s">
        <v>55</v>
      </c>
      <c r="G39" s="48"/>
      <c r="H39" s="49">
        <f t="shared" si="0"/>
        <v>0</v>
      </c>
      <c r="I39" s="50"/>
      <c r="J39" s="61"/>
    </row>
    <row r="40" spans="1:10" ht="12.75">
      <c r="A40" s="41">
        <v>37</v>
      </c>
      <c r="B40" s="59"/>
      <c r="C40" s="93">
        <v>10283179</v>
      </c>
      <c r="D40" s="96" t="s">
        <v>87</v>
      </c>
      <c r="E40" s="93">
        <f>1</f>
        <v>1</v>
      </c>
      <c r="F40" s="93" t="s">
        <v>55</v>
      </c>
      <c r="G40" s="48"/>
      <c r="H40" s="49">
        <f t="shared" si="0"/>
        <v>0</v>
      </c>
      <c r="I40" s="50"/>
      <c r="J40" s="61"/>
    </row>
    <row r="41" spans="1:10" ht="12.75">
      <c r="A41" s="41">
        <v>38</v>
      </c>
      <c r="B41" s="59"/>
      <c r="C41" s="93">
        <v>10092208</v>
      </c>
      <c r="D41" s="96" t="s">
        <v>88</v>
      </c>
      <c r="E41" s="93">
        <f>1</f>
        <v>1</v>
      </c>
      <c r="F41" s="93" t="s">
        <v>55</v>
      </c>
      <c r="G41" s="48"/>
      <c r="H41" s="49">
        <f t="shared" si="0"/>
        <v>0</v>
      </c>
      <c r="I41" s="50"/>
      <c r="J41" s="61"/>
    </row>
    <row r="42" spans="1:10" ht="12.75">
      <c r="A42" s="41">
        <v>39</v>
      </c>
      <c r="B42" s="59"/>
      <c r="C42" s="93">
        <v>10612783</v>
      </c>
      <c r="D42" s="96" t="s">
        <v>89</v>
      </c>
      <c r="E42" s="93">
        <f>1</f>
        <v>1</v>
      </c>
      <c r="F42" s="93" t="s">
        <v>55</v>
      </c>
      <c r="G42" s="48"/>
      <c r="H42" s="49">
        <f t="shared" si="0"/>
        <v>0</v>
      </c>
      <c r="I42" s="50"/>
      <c r="J42" s="61"/>
    </row>
    <row r="43" spans="1:10" ht="25.5">
      <c r="A43" s="41">
        <v>40</v>
      </c>
      <c r="B43" s="59"/>
      <c r="C43" s="93">
        <v>10594902</v>
      </c>
      <c r="D43" s="96" t="s">
        <v>133</v>
      </c>
      <c r="E43" s="93">
        <f>1+1</f>
        <v>2</v>
      </c>
      <c r="F43" s="93" t="s">
        <v>55</v>
      </c>
      <c r="G43" s="48"/>
      <c r="H43" s="49">
        <f t="shared" si="0"/>
        <v>0</v>
      </c>
      <c r="I43" s="50"/>
      <c r="J43" s="61"/>
    </row>
    <row r="44" spans="1:10" ht="25.5">
      <c r="A44" s="41">
        <v>41</v>
      </c>
      <c r="B44" s="59"/>
      <c r="C44" s="93">
        <v>10595286</v>
      </c>
      <c r="D44" s="96" t="s">
        <v>134</v>
      </c>
      <c r="E44" s="93">
        <f>1</f>
        <v>1</v>
      </c>
      <c r="F44" s="93" t="s">
        <v>55</v>
      </c>
      <c r="G44" s="48"/>
      <c r="H44" s="49">
        <f t="shared" si="0"/>
        <v>0</v>
      </c>
      <c r="I44" s="50"/>
      <c r="J44" s="61"/>
    </row>
    <row r="45" spans="1:10" ht="25.5">
      <c r="A45" s="41">
        <v>42</v>
      </c>
      <c r="B45" s="59"/>
      <c r="C45" s="93">
        <v>10366744</v>
      </c>
      <c r="D45" s="96" t="s">
        <v>135</v>
      </c>
      <c r="E45" s="93">
        <f>1</f>
        <v>1</v>
      </c>
      <c r="F45" s="93" t="s">
        <v>55</v>
      </c>
      <c r="G45" s="48"/>
      <c r="H45" s="49">
        <f t="shared" si="0"/>
        <v>0</v>
      </c>
      <c r="I45" s="50"/>
      <c r="J45" s="61"/>
    </row>
    <row r="46" spans="1:10" ht="12.75">
      <c r="A46" s="41">
        <v>43</v>
      </c>
      <c r="B46" s="59"/>
      <c r="C46" s="93">
        <v>10368771</v>
      </c>
      <c r="D46" s="96" t="s">
        <v>90</v>
      </c>
      <c r="E46" s="93">
        <f>1+1</f>
        <v>2</v>
      </c>
      <c r="F46" s="93" t="s">
        <v>55</v>
      </c>
      <c r="G46" s="48"/>
      <c r="H46" s="49">
        <f t="shared" si="0"/>
        <v>0</v>
      </c>
      <c r="I46" s="50"/>
      <c r="J46" s="61"/>
    </row>
    <row r="47" spans="1:10" ht="12.75">
      <c r="A47" s="41">
        <v>44</v>
      </c>
      <c r="B47" s="59"/>
      <c r="C47" s="93">
        <v>10595301</v>
      </c>
      <c r="D47" s="96" t="s">
        <v>91</v>
      </c>
      <c r="E47" s="93">
        <f>1</f>
        <v>1</v>
      </c>
      <c r="F47" s="93" t="s">
        <v>55</v>
      </c>
      <c r="G47" s="48"/>
      <c r="H47" s="49">
        <f t="shared" si="0"/>
        <v>0</v>
      </c>
      <c r="I47" s="50"/>
      <c r="J47" s="61"/>
    </row>
    <row r="48" spans="1:10" ht="12.75">
      <c r="A48" s="41">
        <v>45</v>
      </c>
      <c r="B48" s="59"/>
      <c r="C48" s="93">
        <v>10595302</v>
      </c>
      <c r="D48" s="96" t="s">
        <v>92</v>
      </c>
      <c r="E48" s="93">
        <f>1</f>
        <v>1</v>
      </c>
      <c r="F48" s="93" t="s">
        <v>55</v>
      </c>
      <c r="G48" s="48"/>
      <c r="H48" s="49">
        <f t="shared" si="0"/>
        <v>0</v>
      </c>
      <c r="I48" s="50"/>
      <c r="J48" s="61"/>
    </row>
    <row r="49" spans="1:10" ht="25.5">
      <c r="A49" s="41">
        <v>46</v>
      </c>
      <c r="B49" s="59"/>
      <c r="C49" s="93">
        <v>10094338</v>
      </c>
      <c r="D49" s="96" t="s">
        <v>136</v>
      </c>
      <c r="E49" s="93">
        <f>1+1+1+1+1+1</f>
        <v>6</v>
      </c>
      <c r="F49" s="93" t="s">
        <v>55</v>
      </c>
      <c r="G49" s="48"/>
      <c r="H49" s="49">
        <f t="shared" si="0"/>
        <v>0</v>
      </c>
      <c r="I49" s="50"/>
      <c r="J49" s="61"/>
    </row>
    <row r="50" spans="1:10" ht="12.75">
      <c r="A50" s="41">
        <v>47</v>
      </c>
      <c r="B50" s="59"/>
      <c r="C50" s="93">
        <v>10612783</v>
      </c>
      <c r="D50" s="96" t="s">
        <v>89</v>
      </c>
      <c r="E50" s="93">
        <f>1</f>
        <v>1</v>
      </c>
      <c r="F50" s="93" t="s">
        <v>55</v>
      </c>
      <c r="G50" s="48"/>
      <c r="H50" s="49">
        <f t="shared" si="0"/>
        <v>0</v>
      </c>
      <c r="I50" s="50"/>
      <c r="J50" s="61"/>
    </row>
    <row r="51" spans="1:10" ht="12.75">
      <c r="A51" s="41">
        <v>48</v>
      </c>
      <c r="B51" s="59"/>
      <c r="C51" s="93">
        <v>10092339</v>
      </c>
      <c r="D51" s="96" t="s">
        <v>93</v>
      </c>
      <c r="E51" s="93">
        <f>6+8</f>
        <v>14</v>
      </c>
      <c r="F51" s="93" t="s">
        <v>55</v>
      </c>
      <c r="G51" s="48"/>
      <c r="H51" s="49">
        <f t="shared" si="0"/>
        <v>0</v>
      </c>
      <c r="I51" s="50"/>
      <c r="J51" s="61"/>
    </row>
    <row r="52" spans="1:10" ht="12.75">
      <c r="A52" s="41">
        <v>49</v>
      </c>
      <c r="B52" s="59"/>
      <c r="C52" s="93">
        <v>10092830</v>
      </c>
      <c r="D52" s="96" t="s">
        <v>94</v>
      </c>
      <c r="E52" s="93">
        <f>6+8+1</f>
        <v>15</v>
      </c>
      <c r="F52" s="93" t="s">
        <v>55</v>
      </c>
      <c r="G52" s="48"/>
      <c r="H52" s="49">
        <f t="shared" si="0"/>
        <v>0</v>
      </c>
      <c r="I52" s="50"/>
      <c r="J52" s="61"/>
    </row>
    <row r="53" spans="1:10" ht="12.75">
      <c r="A53" s="41">
        <v>50</v>
      </c>
      <c r="B53" s="59"/>
      <c r="C53" s="93">
        <v>10575382</v>
      </c>
      <c r="D53" s="96" t="s">
        <v>137</v>
      </c>
      <c r="E53" s="93">
        <f>2</f>
        <v>2</v>
      </c>
      <c r="F53" s="93" t="s">
        <v>55</v>
      </c>
      <c r="G53" s="48"/>
      <c r="H53" s="49">
        <f t="shared" si="0"/>
        <v>0</v>
      </c>
      <c r="I53" s="50"/>
      <c r="J53" s="61"/>
    </row>
    <row r="54" spans="1:10" ht="38.25">
      <c r="A54" s="41">
        <v>51</v>
      </c>
      <c r="B54" s="59"/>
      <c r="C54" s="93">
        <v>10575383</v>
      </c>
      <c r="D54" s="96" t="s">
        <v>138</v>
      </c>
      <c r="E54" s="93">
        <f>2</f>
        <v>2</v>
      </c>
      <c r="F54" s="93" t="s">
        <v>55</v>
      </c>
      <c r="G54" s="48"/>
      <c r="H54" s="49">
        <f t="shared" si="0"/>
        <v>0</v>
      </c>
      <c r="I54" s="50"/>
      <c r="J54" s="61"/>
    </row>
    <row r="55" spans="1:10" ht="12.75">
      <c r="A55" s="41">
        <v>52</v>
      </c>
      <c r="B55" s="59"/>
      <c r="C55" s="93">
        <v>10393075</v>
      </c>
      <c r="D55" s="96" t="s">
        <v>95</v>
      </c>
      <c r="E55" s="93">
        <f>1+1</f>
        <v>2</v>
      </c>
      <c r="F55" s="93" t="s">
        <v>55</v>
      </c>
      <c r="G55" s="48"/>
      <c r="H55" s="49">
        <f t="shared" si="0"/>
        <v>0</v>
      </c>
      <c r="I55" s="50"/>
      <c r="J55" s="61"/>
    </row>
    <row r="56" spans="1:10" ht="12.75">
      <c r="A56" s="41">
        <v>53</v>
      </c>
      <c r="B56" s="59"/>
      <c r="C56" s="93">
        <v>10393225</v>
      </c>
      <c r="D56" s="96" t="s">
        <v>96</v>
      </c>
      <c r="E56" s="93">
        <f>1</f>
        <v>1</v>
      </c>
      <c r="F56" s="93" t="s">
        <v>55</v>
      </c>
      <c r="G56" s="48"/>
      <c r="H56" s="49">
        <f t="shared" si="0"/>
        <v>0</v>
      </c>
      <c r="I56" s="50"/>
      <c r="J56" s="61"/>
    </row>
    <row r="57" spans="1:10" ht="12.75">
      <c r="A57" s="41">
        <v>54</v>
      </c>
      <c r="B57" s="59"/>
      <c r="C57" s="93">
        <v>10091212</v>
      </c>
      <c r="D57" s="96" t="s">
        <v>97</v>
      </c>
      <c r="E57" s="93">
        <f>1+1</f>
        <v>2</v>
      </c>
      <c r="F57" s="93" t="s">
        <v>55</v>
      </c>
      <c r="G57" s="48"/>
      <c r="H57" s="49">
        <f t="shared" si="0"/>
        <v>0</v>
      </c>
      <c r="I57" s="50"/>
      <c r="J57" s="61"/>
    </row>
    <row r="58" spans="1:10" ht="12.75">
      <c r="A58" s="41">
        <v>55</v>
      </c>
      <c r="B58" s="59"/>
      <c r="C58" s="93">
        <v>10475138</v>
      </c>
      <c r="D58" s="96" t="s">
        <v>98</v>
      </c>
      <c r="E58" s="93">
        <f>1+1+1</f>
        <v>3</v>
      </c>
      <c r="F58" s="93" t="s">
        <v>55</v>
      </c>
      <c r="G58" s="48"/>
      <c r="H58" s="49">
        <f t="shared" si="0"/>
        <v>0</v>
      </c>
      <c r="I58" s="50"/>
      <c r="J58" s="61"/>
    </row>
    <row r="59" spans="1:10" ht="12.75">
      <c r="A59" s="41">
        <v>56</v>
      </c>
      <c r="B59" s="59"/>
      <c r="C59" s="93">
        <v>10323726</v>
      </c>
      <c r="D59" s="96" t="s">
        <v>99</v>
      </c>
      <c r="E59" s="93">
        <f>1+1+1+1+1</f>
        <v>5</v>
      </c>
      <c r="F59" s="93" t="s">
        <v>55</v>
      </c>
      <c r="G59" s="48"/>
      <c r="H59" s="49">
        <f t="shared" si="0"/>
        <v>0</v>
      </c>
      <c r="I59" s="50"/>
      <c r="J59" s="61"/>
    </row>
    <row r="60" spans="1:10" ht="12.75">
      <c r="A60" s="41">
        <v>57</v>
      </c>
      <c r="B60" s="59"/>
      <c r="C60" s="93">
        <v>10090998</v>
      </c>
      <c r="D60" s="96" t="s">
        <v>100</v>
      </c>
      <c r="E60" s="93">
        <f>1+1+1+1</f>
        <v>4</v>
      </c>
      <c r="F60" s="93" t="s">
        <v>55</v>
      </c>
      <c r="G60" s="48"/>
      <c r="H60" s="49">
        <f t="shared" si="0"/>
        <v>0</v>
      </c>
      <c r="I60" s="50"/>
      <c r="J60" s="61"/>
    </row>
    <row r="61" spans="1:10" ht="38.25">
      <c r="A61" s="41">
        <v>58</v>
      </c>
      <c r="B61" s="59"/>
      <c r="C61" s="93">
        <v>10353847</v>
      </c>
      <c r="D61" s="96" t="s">
        <v>139</v>
      </c>
      <c r="E61" s="93">
        <f>2+2</f>
        <v>4</v>
      </c>
      <c r="F61" s="93" t="s">
        <v>55</v>
      </c>
      <c r="G61" s="48"/>
      <c r="H61" s="49">
        <f t="shared" si="0"/>
        <v>0</v>
      </c>
      <c r="I61" s="50"/>
      <c r="J61" s="61"/>
    </row>
    <row r="62" spans="1:10" ht="25.5">
      <c r="A62" s="41">
        <v>59</v>
      </c>
      <c r="B62" s="59"/>
      <c r="C62" s="93">
        <v>10081075</v>
      </c>
      <c r="D62" s="96" t="s">
        <v>140</v>
      </c>
      <c r="E62" s="93">
        <f>2+2+2+2+2+2</f>
        <v>12</v>
      </c>
      <c r="F62" s="93" t="s">
        <v>55</v>
      </c>
      <c r="G62" s="48"/>
      <c r="H62" s="49">
        <f t="shared" si="0"/>
        <v>0</v>
      </c>
      <c r="I62" s="50"/>
      <c r="J62" s="61"/>
    </row>
    <row r="63" spans="1:10" ht="12.75">
      <c r="A63" s="41">
        <v>60</v>
      </c>
      <c r="B63" s="59"/>
      <c r="C63" s="93">
        <v>10227097</v>
      </c>
      <c r="D63" s="96" t="s">
        <v>101</v>
      </c>
      <c r="E63" s="93">
        <f>2</f>
        <v>2</v>
      </c>
      <c r="F63" s="93" t="s">
        <v>55</v>
      </c>
      <c r="G63" s="48"/>
      <c r="H63" s="49">
        <f t="shared" si="0"/>
        <v>0</v>
      </c>
      <c r="I63" s="50"/>
      <c r="J63" s="61"/>
    </row>
    <row r="64" spans="1:10" ht="12.75">
      <c r="A64" s="41">
        <v>61</v>
      </c>
      <c r="B64" s="59"/>
      <c r="C64" s="93">
        <v>10091208</v>
      </c>
      <c r="D64" s="96" t="s">
        <v>102</v>
      </c>
      <c r="E64" s="93">
        <f>1+1+1</f>
        <v>3</v>
      </c>
      <c r="F64" s="93" t="s">
        <v>55</v>
      </c>
      <c r="G64" s="48"/>
      <c r="H64" s="49">
        <f t="shared" si="0"/>
        <v>0</v>
      </c>
      <c r="I64" s="50"/>
      <c r="J64" s="61"/>
    </row>
    <row r="65" spans="1:10" ht="12.75">
      <c r="A65" s="41">
        <v>62</v>
      </c>
      <c r="B65" s="59"/>
      <c r="C65" s="93">
        <v>10227836</v>
      </c>
      <c r="D65" s="96" t="s">
        <v>141</v>
      </c>
      <c r="E65" s="93">
        <f>6+10+12</f>
        <v>28</v>
      </c>
      <c r="F65" s="93" t="s">
        <v>55</v>
      </c>
      <c r="G65" s="48"/>
      <c r="H65" s="49">
        <f t="shared" si="0"/>
        <v>0</v>
      </c>
      <c r="I65" s="50"/>
      <c r="J65" s="61"/>
    </row>
    <row r="66" spans="1:10" ht="25.5">
      <c r="A66" s="41">
        <v>63</v>
      </c>
      <c r="B66" s="59"/>
      <c r="C66" s="93">
        <v>10595388</v>
      </c>
      <c r="D66" s="96" t="s">
        <v>142</v>
      </c>
      <c r="E66" s="93">
        <f>2</f>
        <v>2</v>
      </c>
      <c r="F66" s="93" t="s">
        <v>55</v>
      </c>
      <c r="G66" s="48"/>
      <c r="H66" s="49">
        <f t="shared" si="0"/>
        <v>0</v>
      </c>
      <c r="I66" s="50"/>
      <c r="J66" s="61"/>
    </row>
    <row r="67" spans="1:10" ht="12.75">
      <c r="A67" s="41">
        <v>64</v>
      </c>
      <c r="B67" s="59"/>
      <c r="C67" s="93">
        <v>10595422</v>
      </c>
      <c r="D67" s="96" t="s">
        <v>103</v>
      </c>
      <c r="E67" s="93">
        <f>2</f>
        <v>2</v>
      </c>
      <c r="F67" s="93" t="s">
        <v>55</v>
      </c>
      <c r="G67" s="48"/>
      <c r="H67" s="49">
        <f t="shared" si="0"/>
        <v>0</v>
      </c>
      <c r="I67" s="50"/>
      <c r="J67" s="61"/>
    </row>
    <row r="68" spans="1:10" ht="12.75">
      <c r="A68" s="41">
        <v>65</v>
      </c>
      <c r="B68" s="59"/>
      <c r="C68" s="93">
        <v>10092208</v>
      </c>
      <c r="D68" s="96" t="s">
        <v>143</v>
      </c>
      <c r="E68" s="93">
        <f>2+2+2</f>
        <v>6</v>
      </c>
      <c r="F68" s="93" t="s">
        <v>55</v>
      </c>
      <c r="G68" s="48"/>
      <c r="H68" s="49">
        <f t="shared" si="0"/>
        <v>0</v>
      </c>
      <c r="I68" s="50"/>
      <c r="J68" s="61"/>
    </row>
    <row r="69" spans="1:10" ht="12.75">
      <c r="A69" s="41">
        <v>66</v>
      </c>
      <c r="B69" s="59"/>
      <c r="C69" s="93">
        <v>10077038</v>
      </c>
      <c r="D69" s="96" t="s">
        <v>144</v>
      </c>
      <c r="E69" s="93">
        <f>1+1+1</f>
        <v>3</v>
      </c>
      <c r="F69" s="93" t="s">
        <v>55</v>
      </c>
      <c r="G69" s="48"/>
      <c r="H69" s="49">
        <f t="shared" ref="H69:H96" si="1">E69*G69</f>
        <v>0</v>
      </c>
      <c r="I69" s="50"/>
      <c r="J69" s="61"/>
    </row>
    <row r="70" spans="1:10" ht="12.75">
      <c r="A70" s="41">
        <v>67</v>
      </c>
      <c r="B70" s="59"/>
      <c r="C70" s="93">
        <v>10092826</v>
      </c>
      <c r="D70" s="96" t="s">
        <v>104</v>
      </c>
      <c r="E70" s="93">
        <f>2+2+1</f>
        <v>5</v>
      </c>
      <c r="F70" s="93" t="s">
        <v>55</v>
      </c>
      <c r="G70" s="48"/>
      <c r="H70" s="49">
        <f t="shared" si="1"/>
        <v>0</v>
      </c>
      <c r="I70" s="50"/>
      <c r="J70" s="61"/>
    </row>
    <row r="71" spans="1:10" ht="38.25">
      <c r="A71" s="41">
        <v>68</v>
      </c>
      <c r="B71" s="59"/>
      <c r="C71" s="93">
        <v>10476042</v>
      </c>
      <c r="D71" s="96" t="s">
        <v>145</v>
      </c>
      <c r="E71" s="93">
        <f>1+1</f>
        <v>2</v>
      </c>
      <c r="F71" s="93" t="s">
        <v>55</v>
      </c>
      <c r="G71" s="48"/>
      <c r="H71" s="49">
        <f t="shared" si="1"/>
        <v>0</v>
      </c>
      <c r="I71" s="50"/>
      <c r="J71" s="61"/>
    </row>
    <row r="72" spans="1:10" ht="25.5">
      <c r="A72" s="41">
        <v>69</v>
      </c>
      <c r="B72" s="59"/>
      <c r="C72" s="93">
        <v>10094338</v>
      </c>
      <c r="D72" s="96" t="s">
        <v>146</v>
      </c>
      <c r="E72" s="93">
        <f>1</f>
        <v>1</v>
      </c>
      <c r="F72" s="93" t="s">
        <v>55</v>
      </c>
      <c r="G72" s="48"/>
      <c r="H72" s="49">
        <f t="shared" si="1"/>
        <v>0</v>
      </c>
      <c r="I72" s="50"/>
      <c r="J72" s="61"/>
    </row>
    <row r="73" spans="1:10" ht="12.75">
      <c r="A73" s="41">
        <v>70</v>
      </c>
      <c r="B73" s="59"/>
      <c r="C73" s="93">
        <v>10185534</v>
      </c>
      <c r="D73" s="96" t="s">
        <v>105</v>
      </c>
      <c r="E73" s="93">
        <f>1+1</f>
        <v>2</v>
      </c>
      <c r="F73" s="93" t="s">
        <v>55</v>
      </c>
      <c r="G73" s="48"/>
      <c r="H73" s="49">
        <f t="shared" si="1"/>
        <v>0</v>
      </c>
      <c r="I73" s="50"/>
      <c r="J73" s="61"/>
    </row>
    <row r="74" spans="1:10" ht="12.75">
      <c r="A74" s="41">
        <v>71</v>
      </c>
      <c r="B74" s="59"/>
      <c r="C74" s="93">
        <v>10185541</v>
      </c>
      <c r="D74" s="96" t="s">
        <v>106</v>
      </c>
      <c r="E74" s="93">
        <f>1</f>
        <v>1</v>
      </c>
      <c r="F74" s="93" t="s">
        <v>55</v>
      </c>
      <c r="G74" s="48"/>
      <c r="H74" s="49">
        <f t="shared" si="1"/>
        <v>0</v>
      </c>
      <c r="I74" s="50"/>
      <c r="J74" s="61"/>
    </row>
    <row r="75" spans="1:10" ht="25.5">
      <c r="A75" s="41">
        <v>72</v>
      </c>
      <c r="B75" s="59"/>
      <c r="C75" s="93">
        <v>10611437</v>
      </c>
      <c r="D75" s="96" t="s">
        <v>107</v>
      </c>
      <c r="E75" s="93">
        <f>1</f>
        <v>1</v>
      </c>
      <c r="F75" s="93" t="s">
        <v>55</v>
      </c>
      <c r="G75" s="48"/>
      <c r="H75" s="49">
        <f t="shared" si="1"/>
        <v>0</v>
      </c>
      <c r="I75" s="50"/>
      <c r="J75" s="61"/>
    </row>
    <row r="76" spans="1:10" ht="12.75">
      <c r="A76" s="41">
        <v>73</v>
      </c>
      <c r="B76" s="59"/>
      <c r="C76" s="93">
        <v>10090328</v>
      </c>
      <c r="D76" s="96" t="s">
        <v>108</v>
      </c>
      <c r="E76" s="93">
        <f>1+1+1+1+1+1+1+1+1+1+1+1</f>
        <v>12</v>
      </c>
      <c r="F76" s="93" t="s">
        <v>55</v>
      </c>
      <c r="G76" s="48"/>
      <c r="H76" s="49">
        <f t="shared" si="1"/>
        <v>0</v>
      </c>
      <c r="I76" s="50"/>
      <c r="J76" s="61"/>
    </row>
    <row r="77" spans="1:10" ht="12.75">
      <c r="A77" s="41">
        <v>74</v>
      </c>
      <c r="B77" s="59"/>
      <c r="C77" s="93">
        <v>10111570</v>
      </c>
      <c r="D77" s="96" t="s">
        <v>109</v>
      </c>
      <c r="E77" s="93">
        <f>3+1+3+3</f>
        <v>10</v>
      </c>
      <c r="F77" s="93" t="s">
        <v>55</v>
      </c>
      <c r="G77" s="48"/>
      <c r="H77" s="49">
        <f t="shared" si="1"/>
        <v>0</v>
      </c>
      <c r="I77" s="50"/>
      <c r="J77" s="61"/>
    </row>
    <row r="78" spans="1:10" ht="12.75">
      <c r="A78" s="41">
        <v>75</v>
      </c>
      <c r="B78" s="59"/>
      <c r="C78" s="93">
        <v>10091200</v>
      </c>
      <c r="D78" s="96" t="s">
        <v>110</v>
      </c>
      <c r="E78" s="93">
        <f>1</f>
        <v>1</v>
      </c>
      <c r="F78" s="93" t="s">
        <v>55</v>
      </c>
      <c r="G78" s="48"/>
      <c r="H78" s="49">
        <f t="shared" si="1"/>
        <v>0</v>
      </c>
      <c r="I78" s="50"/>
      <c r="J78" s="61"/>
    </row>
    <row r="79" spans="1:10" ht="12.75">
      <c r="A79" s="41">
        <v>76</v>
      </c>
      <c r="B79" s="59"/>
      <c r="C79" s="93">
        <v>10090991</v>
      </c>
      <c r="D79" s="96" t="s">
        <v>111</v>
      </c>
      <c r="E79" s="93">
        <f>1</f>
        <v>1</v>
      </c>
      <c r="F79" s="93" t="s">
        <v>55</v>
      </c>
      <c r="G79" s="48"/>
      <c r="H79" s="49">
        <f t="shared" si="1"/>
        <v>0</v>
      </c>
      <c r="I79" s="50"/>
      <c r="J79" s="61"/>
    </row>
    <row r="80" spans="1:10" ht="12.75">
      <c r="A80" s="41">
        <v>77</v>
      </c>
      <c r="B80" s="59"/>
      <c r="C80" s="93">
        <v>10100683</v>
      </c>
      <c r="D80" s="96" t="s">
        <v>112</v>
      </c>
      <c r="E80" s="93">
        <v>1</v>
      </c>
      <c r="F80" s="93" t="s">
        <v>55</v>
      </c>
      <c r="G80" s="48"/>
      <c r="H80" s="49">
        <f t="shared" si="1"/>
        <v>0</v>
      </c>
      <c r="I80" s="50"/>
      <c r="J80" s="61"/>
    </row>
    <row r="81" spans="1:10" ht="12.75">
      <c r="A81" s="41">
        <v>78</v>
      </c>
      <c r="B81" s="59"/>
      <c r="C81" s="93">
        <v>10611523</v>
      </c>
      <c r="D81" s="96" t="s">
        <v>113</v>
      </c>
      <c r="E81" s="93">
        <v>1</v>
      </c>
      <c r="F81" s="93" t="s">
        <v>55</v>
      </c>
      <c r="G81" s="48"/>
      <c r="H81" s="49">
        <f t="shared" si="1"/>
        <v>0</v>
      </c>
      <c r="I81" s="50"/>
      <c r="J81" s="61"/>
    </row>
    <row r="82" spans="1:10" ht="25.5">
      <c r="A82" s="41">
        <v>79</v>
      </c>
      <c r="B82" s="59"/>
      <c r="C82" s="93">
        <v>10289520</v>
      </c>
      <c r="D82" s="96" t="s">
        <v>147</v>
      </c>
      <c r="E82" s="93">
        <f>1+1</f>
        <v>2</v>
      </c>
      <c r="F82" s="93" t="s">
        <v>55</v>
      </c>
      <c r="G82" s="48"/>
      <c r="H82" s="49">
        <f t="shared" si="1"/>
        <v>0</v>
      </c>
      <c r="I82" s="50"/>
      <c r="J82" s="61"/>
    </row>
    <row r="83" spans="1:10" ht="25.5">
      <c r="A83" s="41">
        <v>80</v>
      </c>
      <c r="B83" s="59"/>
      <c r="C83" s="93">
        <v>10606333</v>
      </c>
      <c r="D83" s="96" t="s">
        <v>148</v>
      </c>
      <c r="E83" s="93">
        <v>12</v>
      </c>
      <c r="F83" s="93" t="s">
        <v>55</v>
      </c>
      <c r="G83" s="48"/>
      <c r="H83" s="49">
        <f t="shared" si="1"/>
        <v>0</v>
      </c>
      <c r="I83" s="50"/>
      <c r="J83" s="61"/>
    </row>
    <row r="84" spans="1:10" ht="12.75">
      <c r="A84" s="41">
        <v>81</v>
      </c>
      <c r="B84" s="59"/>
      <c r="C84" s="93">
        <v>10278413</v>
      </c>
      <c r="D84" s="96" t="s">
        <v>114</v>
      </c>
      <c r="E84" s="93">
        <v>4</v>
      </c>
      <c r="F84" s="93" t="s">
        <v>55</v>
      </c>
      <c r="G84" s="48"/>
      <c r="H84" s="49">
        <f t="shared" si="1"/>
        <v>0</v>
      </c>
      <c r="I84" s="50"/>
      <c r="J84" s="61"/>
    </row>
    <row r="85" spans="1:10" ht="12.75">
      <c r="A85" s="41">
        <v>82</v>
      </c>
      <c r="B85" s="59"/>
      <c r="C85" s="93">
        <v>10278409</v>
      </c>
      <c r="D85" s="97" t="s">
        <v>115</v>
      </c>
      <c r="E85" s="93">
        <v>16</v>
      </c>
      <c r="F85" s="93" t="s">
        <v>55</v>
      </c>
      <c r="G85" s="48"/>
      <c r="H85" s="49">
        <f t="shared" si="1"/>
        <v>0</v>
      </c>
      <c r="I85" s="50"/>
      <c r="J85" s="61"/>
    </row>
    <row r="86" spans="1:10" ht="25.5">
      <c r="A86" s="41">
        <v>83</v>
      </c>
      <c r="B86" s="59"/>
      <c r="C86" s="93">
        <v>10501224</v>
      </c>
      <c r="D86" s="96" t="s">
        <v>149</v>
      </c>
      <c r="E86" s="93">
        <v>100</v>
      </c>
      <c r="F86" s="93" t="s">
        <v>55</v>
      </c>
      <c r="G86" s="48"/>
      <c r="H86" s="49">
        <f t="shared" si="1"/>
        <v>0</v>
      </c>
      <c r="I86" s="50"/>
      <c r="J86" s="61"/>
    </row>
    <row r="87" spans="1:10" ht="38.25">
      <c r="A87" s="41">
        <v>84</v>
      </c>
      <c r="B87" s="59"/>
      <c r="C87" s="93">
        <v>10604206</v>
      </c>
      <c r="D87" s="96" t="s">
        <v>150</v>
      </c>
      <c r="E87" s="93">
        <f>13+12+5+2</f>
        <v>32</v>
      </c>
      <c r="F87" s="93" t="s">
        <v>55</v>
      </c>
      <c r="G87" s="48"/>
      <c r="H87" s="49">
        <f t="shared" si="1"/>
        <v>0</v>
      </c>
      <c r="I87" s="50"/>
      <c r="J87" s="61"/>
    </row>
    <row r="88" spans="1:10" ht="38.25">
      <c r="A88" s="41">
        <v>85</v>
      </c>
      <c r="B88" s="59"/>
      <c r="C88" s="93">
        <v>10604208</v>
      </c>
      <c r="D88" s="96" t="s">
        <v>151</v>
      </c>
      <c r="E88" s="93">
        <f>38+7+22+2</f>
        <v>69</v>
      </c>
      <c r="F88" s="93" t="s">
        <v>55</v>
      </c>
      <c r="G88" s="48"/>
      <c r="H88" s="49">
        <f t="shared" si="1"/>
        <v>0</v>
      </c>
      <c r="I88" s="50"/>
      <c r="J88" s="61"/>
    </row>
    <row r="89" spans="1:10" ht="38.25">
      <c r="A89" s="41">
        <v>86</v>
      </c>
      <c r="B89" s="59"/>
      <c r="C89" s="93">
        <v>10604209</v>
      </c>
      <c r="D89" s="96" t="s">
        <v>152</v>
      </c>
      <c r="E89" s="93">
        <f>20+2</f>
        <v>22</v>
      </c>
      <c r="F89" s="93" t="s">
        <v>55</v>
      </c>
      <c r="G89" s="48"/>
      <c r="H89" s="49">
        <f t="shared" si="1"/>
        <v>0</v>
      </c>
      <c r="I89" s="50"/>
      <c r="J89" s="61"/>
    </row>
    <row r="90" spans="1:10" ht="38.25">
      <c r="A90" s="41">
        <v>87</v>
      </c>
      <c r="B90" s="59"/>
      <c r="C90" s="93">
        <v>10604230</v>
      </c>
      <c r="D90" s="96" t="s">
        <v>153</v>
      </c>
      <c r="E90" s="93">
        <f>20+2</f>
        <v>22</v>
      </c>
      <c r="F90" s="93" t="s">
        <v>55</v>
      </c>
      <c r="G90" s="48"/>
      <c r="H90" s="49">
        <f t="shared" si="1"/>
        <v>0</v>
      </c>
      <c r="I90" s="50"/>
      <c r="J90" s="61"/>
    </row>
    <row r="91" spans="1:10" ht="38.25">
      <c r="A91" s="41">
        <v>88</v>
      </c>
      <c r="B91" s="59"/>
      <c r="C91" s="93">
        <v>10604231</v>
      </c>
      <c r="D91" s="96" t="s">
        <v>154</v>
      </c>
      <c r="E91" s="93">
        <f>4+2</f>
        <v>6</v>
      </c>
      <c r="F91" s="93" t="s">
        <v>55</v>
      </c>
      <c r="G91" s="48"/>
      <c r="H91" s="49">
        <f t="shared" si="1"/>
        <v>0</v>
      </c>
      <c r="I91" s="50"/>
      <c r="J91" s="61"/>
    </row>
    <row r="92" spans="1:10" ht="38.25">
      <c r="A92" s="41">
        <v>89</v>
      </c>
      <c r="B92" s="59"/>
      <c r="C92" s="93">
        <v>10604232</v>
      </c>
      <c r="D92" s="96" t="s">
        <v>155</v>
      </c>
      <c r="E92" s="93">
        <f>5+4+2</f>
        <v>11</v>
      </c>
      <c r="F92" s="93" t="s">
        <v>55</v>
      </c>
      <c r="G92" s="48"/>
      <c r="H92" s="49">
        <f t="shared" si="1"/>
        <v>0</v>
      </c>
      <c r="I92" s="50"/>
      <c r="J92" s="61"/>
    </row>
    <row r="93" spans="1:10" ht="25.5">
      <c r="A93" s="41">
        <v>90</v>
      </c>
      <c r="B93" s="59"/>
      <c r="C93" s="93">
        <v>10461549</v>
      </c>
      <c r="D93" s="96" t="s">
        <v>156</v>
      </c>
      <c r="E93" s="93">
        <v>50</v>
      </c>
      <c r="F93" s="93" t="s">
        <v>55</v>
      </c>
      <c r="G93" s="48"/>
      <c r="H93" s="49">
        <f t="shared" si="1"/>
        <v>0</v>
      </c>
      <c r="I93" s="50"/>
      <c r="J93" s="61"/>
    </row>
    <row r="94" spans="1:10" ht="15">
      <c r="A94" s="41">
        <v>91</v>
      </c>
      <c r="B94" s="59"/>
      <c r="C94" s="93">
        <v>10032186</v>
      </c>
      <c r="D94" s="98" t="s">
        <v>116</v>
      </c>
      <c r="E94" s="99">
        <v>3</v>
      </c>
      <c r="F94" s="100" t="s">
        <v>55</v>
      </c>
      <c r="G94" s="48"/>
      <c r="H94" s="49">
        <f t="shared" si="1"/>
        <v>0</v>
      </c>
      <c r="I94" s="50"/>
      <c r="J94" s="61"/>
    </row>
    <row r="95" spans="1:10" ht="15">
      <c r="A95" s="41">
        <v>92</v>
      </c>
      <c r="B95" s="59"/>
      <c r="C95" s="101">
        <v>10032119</v>
      </c>
      <c r="D95" s="98" t="s">
        <v>117</v>
      </c>
      <c r="E95" s="99">
        <v>15</v>
      </c>
      <c r="F95" s="100" t="s">
        <v>55</v>
      </c>
      <c r="G95" s="48"/>
      <c r="H95" s="49">
        <f t="shared" si="1"/>
        <v>0</v>
      </c>
      <c r="I95" s="50"/>
      <c r="J95" s="61"/>
    </row>
    <row r="96" spans="1:10" ht="15">
      <c r="A96" s="41">
        <v>93</v>
      </c>
      <c r="B96" s="59"/>
      <c r="C96" s="101">
        <v>10032118</v>
      </c>
      <c r="D96" s="98" t="s">
        <v>118</v>
      </c>
      <c r="E96" s="99">
        <v>10</v>
      </c>
      <c r="F96" s="100" t="s">
        <v>55</v>
      </c>
      <c r="G96" s="48"/>
      <c r="H96" s="49">
        <f t="shared" si="1"/>
        <v>0</v>
      </c>
      <c r="I96" s="50"/>
      <c r="J96" s="61"/>
    </row>
    <row r="97" spans="1:10" ht="15.75">
      <c r="D97" s="1"/>
      <c r="E97" s="65" t="s">
        <v>46</v>
      </c>
      <c r="F97" s="65"/>
      <c r="G97" s="46"/>
      <c r="H97" s="51">
        <f>SUM(H4:H96)</f>
        <v>0</v>
      </c>
      <c r="I97" s="47"/>
      <c r="J97" s="61"/>
    </row>
    <row r="98" spans="1:10" ht="15.75">
      <c r="D98" s="1"/>
      <c r="E98" s="58"/>
      <c r="F98" s="58"/>
      <c r="G98" s="52"/>
      <c r="H98" s="53"/>
      <c r="I98" s="52"/>
      <c r="J98" s="61"/>
    </row>
    <row r="99" spans="1:10" ht="15.75">
      <c r="D99" s="1"/>
      <c r="E99" s="58"/>
      <c r="F99" s="58"/>
      <c r="G99" s="52"/>
      <c r="H99" s="53"/>
      <c r="I99" s="52"/>
      <c r="J99" s="61"/>
    </row>
    <row r="100" spans="1:10" ht="15.75">
      <c r="D100" s="1"/>
      <c r="E100" s="58"/>
      <c r="F100" s="58"/>
      <c r="G100" s="52"/>
      <c r="H100" s="53"/>
      <c r="I100" s="52"/>
      <c r="J100" s="61"/>
    </row>
    <row r="101" spans="1:10" ht="12.75">
      <c r="A101" s="69" t="s">
        <v>48</v>
      </c>
      <c r="B101" s="70"/>
      <c r="C101" s="70"/>
      <c r="D101" s="70"/>
      <c r="E101" s="70"/>
      <c r="F101" s="70"/>
      <c r="G101" s="70"/>
      <c r="H101" s="70"/>
      <c r="I101" s="71"/>
      <c r="J101" s="61"/>
    </row>
    <row r="102" spans="1:10" ht="38.25">
      <c r="A102" s="42" t="s">
        <v>1</v>
      </c>
      <c r="B102" s="38" t="s">
        <v>43</v>
      </c>
      <c r="C102" s="42" t="s">
        <v>0</v>
      </c>
      <c r="D102" s="37" t="s">
        <v>42</v>
      </c>
      <c r="E102" s="38" t="s">
        <v>49</v>
      </c>
      <c r="F102" s="38" t="s">
        <v>40</v>
      </c>
      <c r="G102" s="44" t="s">
        <v>44</v>
      </c>
      <c r="H102" s="38" t="s">
        <v>45</v>
      </c>
      <c r="I102" s="38" t="s">
        <v>2</v>
      </c>
      <c r="J102" s="61"/>
    </row>
    <row r="103" spans="1:10" ht="12.75">
      <c r="A103" s="41">
        <v>1</v>
      </c>
      <c r="B103" s="59"/>
      <c r="C103" s="102">
        <v>10237517</v>
      </c>
      <c r="D103" s="103" t="s">
        <v>56</v>
      </c>
      <c r="E103" s="102">
        <v>200</v>
      </c>
      <c r="F103" s="102" t="s">
        <v>51</v>
      </c>
      <c r="G103" s="48"/>
      <c r="H103" s="49">
        <f t="shared" ref="H103" si="2">E103*G103</f>
        <v>0</v>
      </c>
      <c r="I103" s="50"/>
      <c r="J103" s="61"/>
    </row>
    <row r="104" spans="1:10" ht="12.75">
      <c r="A104" s="41">
        <v>2</v>
      </c>
      <c r="B104" s="59"/>
      <c r="C104" s="102">
        <v>10596852</v>
      </c>
      <c r="D104" s="104" t="s">
        <v>157</v>
      </c>
      <c r="E104" s="102">
        <v>1000</v>
      </c>
      <c r="F104" s="102" t="s">
        <v>51</v>
      </c>
      <c r="G104" s="48"/>
      <c r="H104" s="49">
        <f t="shared" ref="H104:H113" si="3">E104*G104</f>
        <v>0</v>
      </c>
      <c r="I104" s="50"/>
      <c r="J104" s="61"/>
    </row>
    <row r="105" spans="1:10" ht="12.75">
      <c r="A105" s="41">
        <v>3</v>
      </c>
      <c r="B105" s="59"/>
      <c r="C105" s="93">
        <v>10237517</v>
      </c>
      <c r="D105" s="96" t="s">
        <v>56</v>
      </c>
      <c r="E105" s="93">
        <v>1000</v>
      </c>
      <c r="F105" s="93" t="s">
        <v>51</v>
      </c>
      <c r="G105" s="48"/>
      <c r="H105" s="49">
        <f t="shared" si="3"/>
        <v>0</v>
      </c>
      <c r="I105" s="50"/>
      <c r="J105" s="61"/>
    </row>
    <row r="106" spans="1:10" ht="12.75">
      <c r="A106" s="41">
        <v>4</v>
      </c>
      <c r="B106" s="59"/>
      <c r="C106" s="93">
        <v>10329255</v>
      </c>
      <c r="D106" s="96" t="s">
        <v>57</v>
      </c>
      <c r="E106" s="93">
        <v>100</v>
      </c>
      <c r="F106" s="93" t="s">
        <v>51</v>
      </c>
      <c r="G106" s="48"/>
      <c r="H106" s="49">
        <f t="shared" si="3"/>
        <v>0</v>
      </c>
      <c r="I106" s="50"/>
      <c r="J106" s="61"/>
    </row>
    <row r="107" spans="1:10" ht="12.75">
      <c r="A107" s="41">
        <v>5</v>
      </c>
      <c r="B107" s="59"/>
      <c r="C107" s="93">
        <v>10595656</v>
      </c>
      <c r="D107" s="96" t="s">
        <v>58</v>
      </c>
      <c r="E107" s="93">
        <f>80+70</f>
        <v>150</v>
      </c>
      <c r="F107" s="93" t="s">
        <v>51</v>
      </c>
      <c r="G107" s="48"/>
      <c r="H107" s="49">
        <f t="shared" si="3"/>
        <v>0</v>
      </c>
      <c r="I107" s="50"/>
      <c r="J107" s="61"/>
    </row>
    <row r="108" spans="1:10" ht="12.75">
      <c r="A108" s="41">
        <v>6</v>
      </c>
      <c r="B108" s="59"/>
      <c r="C108" s="93">
        <v>10595786</v>
      </c>
      <c r="D108" s="96" t="s">
        <v>59</v>
      </c>
      <c r="E108" s="93">
        <f>120</f>
        <v>120</v>
      </c>
      <c r="F108" s="93" t="s">
        <v>51</v>
      </c>
      <c r="G108" s="48"/>
      <c r="H108" s="49">
        <f t="shared" si="3"/>
        <v>0</v>
      </c>
      <c r="I108" s="50"/>
      <c r="J108" s="61"/>
    </row>
    <row r="109" spans="1:10" ht="12.75">
      <c r="A109" s="41">
        <v>7</v>
      </c>
      <c r="B109" s="59"/>
      <c r="C109" s="93">
        <v>10595788</v>
      </c>
      <c r="D109" s="96" t="s">
        <v>60</v>
      </c>
      <c r="E109" s="93">
        <f>120</f>
        <v>120</v>
      </c>
      <c r="F109" s="93" t="s">
        <v>51</v>
      </c>
      <c r="G109" s="48"/>
      <c r="H109" s="49">
        <f t="shared" si="3"/>
        <v>0</v>
      </c>
      <c r="I109" s="50"/>
      <c r="J109" s="61"/>
    </row>
    <row r="110" spans="1:10" ht="12.75">
      <c r="A110" s="41">
        <v>8</v>
      </c>
      <c r="B110" s="59"/>
      <c r="C110" s="93">
        <v>10085398</v>
      </c>
      <c r="D110" s="96" t="s">
        <v>61</v>
      </c>
      <c r="E110" s="93">
        <f>80</f>
        <v>80</v>
      </c>
      <c r="F110" s="93" t="s">
        <v>51</v>
      </c>
      <c r="G110" s="48"/>
      <c r="H110" s="49">
        <f t="shared" si="3"/>
        <v>0</v>
      </c>
      <c r="I110" s="50"/>
      <c r="J110" s="61"/>
    </row>
    <row r="111" spans="1:10" ht="12.75">
      <c r="A111" s="41">
        <v>9</v>
      </c>
      <c r="B111" s="59"/>
      <c r="C111" s="93">
        <v>10227205</v>
      </c>
      <c r="D111" s="96" t="s">
        <v>62</v>
      </c>
      <c r="E111" s="93">
        <f>50</f>
        <v>50</v>
      </c>
      <c r="F111" s="93" t="s">
        <v>51</v>
      </c>
      <c r="G111" s="48"/>
      <c r="H111" s="49">
        <f t="shared" si="3"/>
        <v>0</v>
      </c>
      <c r="I111" s="50"/>
      <c r="J111" s="61"/>
    </row>
    <row r="112" spans="1:10" ht="12.75">
      <c r="A112" s="41">
        <v>10</v>
      </c>
      <c r="B112" s="59"/>
      <c r="C112" s="93">
        <v>10237520</v>
      </c>
      <c r="D112" s="96" t="s">
        <v>63</v>
      </c>
      <c r="E112" s="93">
        <f>300+300</f>
        <v>600</v>
      </c>
      <c r="F112" s="93" t="s">
        <v>51</v>
      </c>
      <c r="G112" s="48"/>
      <c r="H112" s="49">
        <f t="shared" si="3"/>
        <v>0</v>
      </c>
      <c r="I112" s="50"/>
      <c r="J112" s="61"/>
    </row>
    <row r="113" spans="1:11" ht="12.75">
      <c r="A113" s="41">
        <v>11</v>
      </c>
      <c r="B113" s="59"/>
      <c r="C113" s="93">
        <v>10237517</v>
      </c>
      <c r="D113" s="96" t="s">
        <v>56</v>
      </c>
      <c r="E113" s="93">
        <f>300</f>
        <v>300</v>
      </c>
      <c r="F113" s="93" t="s">
        <v>51</v>
      </c>
      <c r="G113" s="48"/>
      <c r="H113" s="49">
        <f t="shared" si="3"/>
        <v>0</v>
      </c>
      <c r="I113" s="50"/>
      <c r="J113" s="61"/>
    </row>
    <row r="114" spans="1:11" ht="15.75">
      <c r="D114" s="1"/>
      <c r="E114" s="72" t="s">
        <v>46</v>
      </c>
      <c r="F114" s="73"/>
      <c r="G114" s="46"/>
      <c r="H114" s="51">
        <f>SUM(H103:H113)</f>
        <v>0</v>
      </c>
      <c r="I114" s="47"/>
    </row>
    <row r="115" spans="1:11" ht="15.75">
      <c r="D115" s="1"/>
      <c r="E115" s="58"/>
      <c r="F115" s="58"/>
      <c r="G115" s="52"/>
      <c r="H115" s="53"/>
      <c r="I115" s="52"/>
    </row>
    <row r="116" spans="1:11" ht="15.75">
      <c r="D116" s="1"/>
      <c r="E116" s="58"/>
      <c r="F116" s="58"/>
      <c r="G116" s="52"/>
      <c r="H116" s="53"/>
      <c r="I116" s="52"/>
    </row>
    <row r="117" spans="1:11" ht="15.75">
      <c r="D117" s="1"/>
      <c r="E117" s="58"/>
      <c r="F117" s="58"/>
      <c r="G117" s="52"/>
      <c r="H117" s="53"/>
      <c r="I117" s="52"/>
      <c r="K117" s="62"/>
    </row>
    <row r="118" spans="1:11" ht="15.75">
      <c r="D118" s="1"/>
      <c r="E118" s="58"/>
      <c r="F118" s="58"/>
      <c r="G118" s="52"/>
      <c r="H118" s="53"/>
      <c r="I118" s="52"/>
      <c r="K118" s="62"/>
    </row>
    <row r="119" spans="1:11" ht="12.75">
      <c r="A119" s="69" t="s">
        <v>50</v>
      </c>
      <c r="B119" s="70"/>
      <c r="C119" s="70"/>
      <c r="D119" s="70"/>
      <c r="E119" s="70"/>
      <c r="F119" s="70"/>
      <c r="G119" s="70"/>
      <c r="H119" s="70"/>
      <c r="I119" s="71"/>
      <c r="K119" s="62"/>
    </row>
    <row r="120" spans="1:11" ht="38.25">
      <c r="A120" s="42" t="s">
        <v>1</v>
      </c>
      <c r="B120" s="38" t="s">
        <v>43</v>
      </c>
      <c r="C120" s="42" t="s">
        <v>0</v>
      </c>
      <c r="D120" s="37" t="s">
        <v>42</v>
      </c>
      <c r="E120" s="38" t="s">
        <v>49</v>
      </c>
      <c r="F120" s="38" t="s">
        <v>40</v>
      </c>
      <c r="G120" s="44" t="s">
        <v>44</v>
      </c>
      <c r="H120" s="38" t="s">
        <v>45</v>
      </c>
      <c r="I120" s="38" t="s">
        <v>2</v>
      </c>
      <c r="K120" s="62"/>
    </row>
    <row r="121" spans="1:11" ht="38.25">
      <c r="A121" s="41">
        <v>1</v>
      </c>
      <c r="B121" s="59"/>
      <c r="C121" s="93">
        <v>10112461</v>
      </c>
      <c r="D121" s="96" t="s">
        <v>158</v>
      </c>
      <c r="E121" s="93">
        <v>4</v>
      </c>
      <c r="F121" s="93" t="s">
        <v>55</v>
      </c>
      <c r="G121" s="48"/>
      <c r="H121" s="49">
        <f>E121*G121</f>
        <v>0</v>
      </c>
      <c r="I121" s="50"/>
      <c r="K121" s="62"/>
    </row>
    <row r="122" spans="1:11" ht="25.5">
      <c r="A122" s="41">
        <v>2</v>
      </c>
      <c r="B122" s="59"/>
      <c r="C122" s="93">
        <v>10112515</v>
      </c>
      <c r="D122" s="96" t="s">
        <v>159</v>
      </c>
      <c r="E122" s="93">
        <v>19</v>
      </c>
      <c r="F122" s="93" t="s">
        <v>55</v>
      </c>
      <c r="G122" s="48"/>
      <c r="H122" s="49">
        <f t="shared" ref="H122" si="4">E122*G122</f>
        <v>0</v>
      </c>
      <c r="I122" s="50"/>
      <c r="K122" s="62"/>
    </row>
    <row r="123" spans="1:11" ht="15.75">
      <c r="D123" s="1"/>
      <c r="E123" s="72" t="s">
        <v>46</v>
      </c>
      <c r="F123" s="73"/>
      <c r="G123" s="46"/>
      <c r="H123" s="51">
        <f>SUM(H121:H122)</f>
        <v>0</v>
      </c>
      <c r="I123" s="47"/>
      <c r="K123" s="62"/>
    </row>
    <row r="124" spans="1:11" ht="15.75">
      <c r="D124" s="1"/>
      <c r="E124" s="58"/>
      <c r="F124" s="58"/>
      <c r="G124" s="52"/>
      <c r="H124" s="53"/>
      <c r="I124" s="52"/>
      <c r="K124" s="62"/>
    </row>
    <row r="125" spans="1:11" ht="15.75">
      <c r="D125" s="1"/>
      <c r="E125" s="58"/>
      <c r="F125" s="58"/>
      <c r="G125" s="52"/>
      <c r="H125" s="53"/>
      <c r="I125" s="52"/>
      <c r="K125" s="62"/>
    </row>
    <row r="126" spans="1:11" ht="14.25" customHeight="1">
      <c r="D126" s="1"/>
      <c r="E126" s="58"/>
      <c r="F126" s="58"/>
      <c r="G126" s="52"/>
      <c r="H126" s="53"/>
      <c r="I126" s="52"/>
    </row>
    <row r="127" spans="1:11" ht="1.5" customHeight="1">
      <c r="A127" s="34"/>
      <c r="B127" s="34"/>
      <c r="C127" s="35"/>
      <c r="D127" s="36"/>
      <c r="E127" s="1"/>
      <c r="F127" s="1"/>
      <c r="G127" s="1"/>
    </row>
    <row r="128" spans="1:11" ht="14.25" customHeight="1">
      <c r="A128" s="11"/>
      <c r="B128" s="40"/>
      <c r="C128" s="60"/>
      <c r="D128" s="67" t="s">
        <v>160</v>
      </c>
      <c r="E128" s="67"/>
      <c r="F128" s="67"/>
      <c r="G128" s="67"/>
      <c r="H128" s="67"/>
      <c r="I128" s="67"/>
    </row>
    <row r="129" spans="1:9" ht="135" customHeight="1">
      <c r="A129" s="11"/>
      <c r="B129" s="40"/>
      <c r="C129" s="60"/>
      <c r="D129" s="68" t="s">
        <v>52</v>
      </c>
      <c r="E129" s="68"/>
      <c r="F129" s="68"/>
      <c r="G129" s="68"/>
      <c r="H129" s="68"/>
      <c r="I129" s="68"/>
    </row>
    <row r="130" spans="1:9" ht="213.75" customHeight="1">
      <c r="A130" s="54"/>
      <c r="B130" s="55"/>
      <c r="C130" s="56"/>
      <c r="D130" s="66" t="s">
        <v>161</v>
      </c>
      <c r="E130" s="66"/>
      <c r="F130" s="66"/>
      <c r="G130" s="66"/>
      <c r="H130" s="66"/>
      <c r="I130" s="66"/>
    </row>
    <row r="131" spans="1:9" ht="29.1" customHeight="1">
      <c r="A131" s="57"/>
      <c r="B131" s="57"/>
      <c r="C131" s="57"/>
      <c r="D131" s="64" t="s">
        <v>2</v>
      </c>
      <c r="E131" s="64"/>
      <c r="F131" s="64"/>
      <c r="G131" s="64"/>
      <c r="H131" s="64"/>
      <c r="I131" s="64"/>
    </row>
    <row r="133" spans="1:9" ht="29.1" customHeight="1">
      <c r="D133" s="43"/>
    </row>
  </sheetData>
  <sheetProtection algorithmName="SHA-512" hashValue="VBf97ENdweGkiKQH2HQrEHa3saHh8YgTC/6TAuM1i9hLv1oCB66frLs34B8TEZZVJ6lyhR0zDxUhzXd5d/pzkQ==" saltValue="Z6qMl/6OnMxgbE7JNPr4xg==" spinCount="100000" sheet="1" objects="1" scenarios="1"/>
  <protectedRanges>
    <protectedRange sqref="I103:I113 I121:I122 I4:I96" name="UWAGI"/>
    <protectedRange sqref="G121:G122 G103:G113 G4:G96" name="cena jedn."/>
  </protectedRanges>
  <mergeCells count="11">
    <mergeCell ref="A1:I1"/>
    <mergeCell ref="D131:I131"/>
    <mergeCell ref="E97:F97"/>
    <mergeCell ref="D130:I130"/>
    <mergeCell ref="D128:I128"/>
    <mergeCell ref="D129:I129"/>
    <mergeCell ref="A2:I2"/>
    <mergeCell ref="A101:I101"/>
    <mergeCell ref="E114:F114"/>
    <mergeCell ref="A119:I119"/>
    <mergeCell ref="E123:F123"/>
  </mergeCells>
  <phoneticPr fontId="41" type="noConversion"/>
  <printOptions horizontalCentered="1"/>
  <pageMargins left="0.7" right="0.7" top="0.78" bottom="0.72" header="0.3" footer="0.3"/>
  <pageSetup paperSize="9" scale="56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74" t="s">
        <v>31</v>
      </c>
      <c r="J2" s="74"/>
      <c r="K2" s="74" t="s">
        <v>32</v>
      </c>
      <c r="L2" s="74"/>
      <c r="M2" s="74" t="s">
        <v>33</v>
      </c>
      <c r="N2" s="74"/>
      <c r="O2" s="74" t="s">
        <v>34</v>
      </c>
      <c r="P2" s="74"/>
      <c r="Q2" s="74" t="s">
        <v>35</v>
      </c>
      <c r="R2" s="74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76"/>
      <c r="N4" s="77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78"/>
      <c r="N5" s="79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78"/>
      <c r="N6" s="79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78"/>
      <c r="N7" s="79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78"/>
      <c r="N8" s="79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76"/>
      <c r="L9" s="82"/>
      <c r="M9" s="78"/>
      <c r="N9" s="79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80"/>
      <c r="L10" s="83"/>
      <c r="M10" s="80"/>
      <c r="N10" s="81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75">
        <f>SUM(J4:J11)</f>
        <v>260080</v>
      </c>
      <c r="J12" s="75"/>
      <c r="K12" s="75">
        <f>SUM(L4:L11)</f>
        <v>446100</v>
      </c>
      <c r="L12" s="75"/>
      <c r="M12" s="75">
        <f>SUM(N4:N11)</f>
        <v>120000</v>
      </c>
      <c r="N12" s="75"/>
      <c r="O12" s="75">
        <f>SUM(P4:P11)</f>
        <v>459856</v>
      </c>
      <c r="P12" s="75"/>
      <c r="Q12" s="75">
        <f>SUM(R4:R11)</f>
        <v>455880</v>
      </c>
      <c r="R12" s="75"/>
    </row>
    <row r="14" spans="1:18" ht="23.25">
      <c r="A14" s="84" t="s">
        <v>36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spans="1:18">
      <c r="I15" s="74" t="s">
        <v>31</v>
      </c>
      <c r="J15" s="74"/>
      <c r="K15" s="74" t="s">
        <v>32</v>
      </c>
      <c r="L15" s="74"/>
      <c r="M15" s="74" t="s">
        <v>33</v>
      </c>
      <c r="N15" s="74"/>
      <c r="O15" s="74" t="s">
        <v>34</v>
      </c>
      <c r="P15" s="74"/>
      <c r="Q15" s="74" t="s">
        <v>35</v>
      </c>
      <c r="R15" s="74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85" t="s">
        <v>38</v>
      </c>
      <c r="L17" s="86"/>
      <c r="M17" s="76"/>
      <c r="N17" s="77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87"/>
      <c r="L18" s="88"/>
      <c r="M18" s="78"/>
      <c r="N18" s="79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87"/>
      <c r="L19" s="88"/>
      <c r="M19" s="78"/>
      <c r="N19" s="79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87"/>
      <c r="L20" s="88"/>
      <c r="M20" s="78"/>
      <c r="N20" s="79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87"/>
      <c r="L21" s="88"/>
      <c r="M21" s="78"/>
      <c r="N21" s="79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87"/>
      <c r="L22" s="88"/>
      <c r="M22" s="78"/>
      <c r="N22" s="79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87"/>
      <c r="L23" s="88"/>
      <c r="M23" s="80"/>
      <c r="N23" s="81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89"/>
      <c r="L24" s="90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75">
        <f>SUM(J17:J24)</f>
        <v>255836</v>
      </c>
      <c r="J25" s="75"/>
      <c r="K25" s="75"/>
      <c r="L25" s="75"/>
      <c r="M25" s="75">
        <f>SUM(N17:N24)</f>
        <v>40440</v>
      </c>
      <c r="N25" s="75"/>
      <c r="O25" s="75">
        <f>SUM(P17:P24)</f>
        <v>388592</v>
      </c>
      <c r="P25" s="75"/>
      <c r="Q25" s="75">
        <f>SUM(R17:R24)</f>
        <v>455880</v>
      </c>
      <c r="R25" s="75"/>
    </row>
    <row r="27" spans="1:18" ht="18.75">
      <c r="C27" s="29" t="s">
        <v>37</v>
      </c>
      <c r="I27" s="91">
        <f>J17+J18+J22+J24</f>
        <v>214020</v>
      </c>
      <c r="J27" s="91"/>
      <c r="K27" s="28"/>
      <c r="L27" s="28"/>
      <c r="M27" s="28"/>
      <c r="N27" s="28"/>
      <c r="O27" s="91">
        <f>P19+P20+P21</f>
        <v>39376</v>
      </c>
      <c r="P27" s="91"/>
      <c r="Q27" s="92">
        <f>R23</f>
        <v>1400</v>
      </c>
      <c r="R27" s="92"/>
    </row>
  </sheetData>
  <autoFilter ref="I16:R25" xr:uid="{00000000-0009-0000-0000-000001000000}"/>
  <mergeCells count="28"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  <mergeCell ref="A14:R14"/>
    <mergeCell ref="I15:J15"/>
    <mergeCell ref="K15:L15"/>
    <mergeCell ref="M15:N15"/>
    <mergeCell ref="O15:P15"/>
    <mergeCell ref="Q15:R15"/>
    <mergeCell ref="I2:J2"/>
    <mergeCell ref="I12:J12"/>
    <mergeCell ref="K2:L2"/>
    <mergeCell ref="K12:L12"/>
    <mergeCell ref="M2:N2"/>
    <mergeCell ref="M12:N12"/>
    <mergeCell ref="Q2:R2"/>
    <mergeCell ref="Q12:R12"/>
    <mergeCell ref="M4:N10"/>
    <mergeCell ref="K9:L10"/>
    <mergeCell ref="O2:P2"/>
    <mergeCell ref="O12:P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2023-01-17T07:21:56Z</cp:lastPrinted>
  <dcterms:created xsi:type="dcterms:W3CDTF">2017-02-02T09:23:23Z</dcterms:created>
  <dcterms:modified xsi:type="dcterms:W3CDTF">2023-01-19T11:30:34Z</dcterms:modified>
</cp:coreProperties>
</file>